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escritorio031025\Desktop\documentos para cambio\"/>
    </mc:Choice>
  </mc:AlternateContent>
  <xr:revisionPtr revIDLastSave="0" documentId="13_ncr:1_{AA4BE4FC-8554-41C5-8F59-8DB5FD3AFB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TRIZ" sheetId="1" r:id="rId1"/>
    <sheet name="DATOS" sheetId="4" r:id="rId2"/>
    <sheet name="TABLAS" sheetId="2" r:id="rId3"/>
    <sheet name="MAPA DE CALOR" sheetId="3" r:id="rId4"/>
    <sheet name="BANCO DE RIESGOS" sheetId="5" r:id="rId5"/>
  </sheets>
  <definedNames>
    <definedName name="_xlnm.Print_Area" localSheetId="4">'BANCO DE RIESGOS'!$A$3:$B$34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25" i="1" l="1"/>
  <c r="AD25" i="1"/>
  <c r="AB25" i="1"/>
  <c r="Z25" i="1"/>
  <c r="X25" i="1"/>
  <c r="V25" i="1"/>
  <c r="T25" i="1"/>
  <c r="R25" i="1"/>
  <c r="G25" i="1"/>
  <c r="H34" i="1"/>
  <c r="J34" i="1" s="1"/>
  <c r="H19" i="1"/>
  <c r="J19" i="1" s="1"/>
  <c r="H16" i="1"/>
  <c r="AI9" i="1"/>
  <c r="AD9" i="1"/>
  <c r="AB9" i="1"/>
  <c r="Z9" i="1"/>
  <c r="X9" i="1"/>
  <c r="V9" i="1"/>
  <c r="T9" i="1"/>
  <c r="R9" i="1"/>
  <c r="H9" i="1"/>
  <c r="J9" i="1"/>
  <c r="G9" i="1"/>
  <c r="AI17" i="1"/>
  <c r="AD17" i="1"/>
  <c r="AB17" i="1"/>
  <c r="Z17" i="1"/>
  <c r="X17" i="1"/>
  <c r="V17" i="1"/>
  <c r="T17" i="1"/>
  <c r="R17" i="1"/>
  <c r="H17" i="1"/>
  <c r="J17" i="1" s="1"/>
  <c r="G17" i="1"/>
  <c r="AI20" i="1"/>
  <c r="AD20" i="1"/>
  <c r="AB20" i="1"/>
  <c r="Z20" i="1"/>
  <c r="X20" i="1"/>
  <c r="V20" i="1"/>
  <c r="T20" i="1"/>
  <c r="R20" i="1"/>
  <c r="H20" i="1"/>
  <c r="J20" i="1" s="1"/>
  <c r="G20" i="1"/>
  <c r="AI21" i="1"/>
  <c r="AD21" i="1"/>
  <c r="AB21" i="1"/>
  <c r="Z21" i="1"/>
  <c r="X21" i="1"/>
  <c r="V21" i="1"/>
  <c r="T21" i="1"/>
  <c r="R21" i="1"/>
  <c r="H21" i="1"/>
  <c r="J21" i="1" s="1"/>
  <c r="G21" i="1"/>
  <c r="AI13" i="1"/>
  <c r="AD13" i="1"/>
  <c r="AB13" i="1"/>
  <c r="Z13" i="1"/>
  <c r="X13" i="1"/>
  <c r="V13" i="1"/>
  <c r="T13" i="1"/>
  <c r="R13" i="1"/>
  <c r="H13" i="1"/>
  <c r="J13" i="1" s="1"/>
  <c r="G13" i="1"/>
  <c r="AI16" i="1"/>
  <c r="AD16" i="1"/>
  <c r="AB16" i="1"/>
  <c r="Z16" i="1"/>
  <c r="X16" i="1"/>
  <c r="V16" i="1"/>
  <c r="T16" i="1"/>
  <c r="R16" i="1"/>
  <c r="J16" i="1"/>
  <c r="G16" i="1"/>
  <c r="AI8" i="1"/>
  <c r="AD8" i="1"/>
  <c r="AB8" i="1"/>
  <c r="Z8" i="1"/>
  <c r="X8" i="1"/>
  <c r="V8" i="1"/>
  <c r="T8" i="1"/>
  <c r="R8" i="1"/>
  <c r="AI10" i="1"/>
  <c r="AD10" i="1"/>
  <c r="AB10" i="1"/>
  <c r="Z10" i="1"/>
  <c r="X10" i="1"/>
  <c r="V10" i="1"/>
  <c r="T10" i="1"/>
  <c r="R10" i="1"/>
  <c r="H10" i="1"/>
  <c r="J10" i="1" s="1"/>
  <c r="G10" i="1"/>
  <c r="AI22" i="1"/>
  <c r="AD22" i="1"/>
  <c r="AB22" i="1"/>
  <c r="Z22" i="1"/>
  <c r="X22" i="1"/>
  <c r="V22" i="1"/>
  <c r="T22" i="1"/>
  <c r="R22" i="1"/>
  <c r="AI35" i="1"/>
  <c r="AD35" i="1"/>
  <c r="AB35" i="1"/>
  <c r="Z35" i="1"/>
  <c r="X35" i="1"/>
  <c r="V35" i="1"/>
  <c r="T35" i="1"/>
  <c r="R35" i="1"/>
  <c r="H35" i="1"/>
  <c r="J35" i="1" s="1"/>
  <c r="G35" i="1"/>
  <c r="AI36" i="1"/>
  <c r="AD36" i="1"/>
  <c r="AB36" i="1"/>
  <c r="Z36" i="1"/>
  <c r="X36" i="1"/>
  <c r="V36" i="1"/>
  <c r="T36" i="1"/>
  <c r="R36" i="1"/>
  <c r="H36" i="1"/>
  <c r="J36" i="1" s="1"/>
  <c r="G36" i="1"/>
  <c r="AI32" i="1"/>
  <c r="AD32" i="1"/>
  <c r="AB32" i="1"/>
  <c r="Z32" i="1"/>
  <c r="X32" i="1"/>
  <c r="V32" i="1"/>
  <c r="T32" i="1"/>
  <c r="R32" i="1"/>
  <c r="H32" i="1"/>
  <c r="J32" i="1" s="1"/>
  <c r="G32" i="1"/>
  <c r="AI33" i="1"/>
  <c r="AD33" i="1"/>
  <c r="AB33" i="1"/>
  <c r="Z33" i="1"/>
  <c r="X33" i="1"/>
  <c r="V33" i="1"/>
  <c r="R33" i="1"/>
  <c r="T33" i="1"/>
  <c r="H33" i="1"/>
  <c r="J33" i="1" s="1"/>
  <c r="G33" i="1"/>
  <c r="AI31" i="1"/>
  <c r="AD31" i="1"/>
  <c r="AB31" i="1"/>
  <c r="Z31" i="1"/>
  <c r="X31" i="1"/>
  <c r="V31" i="1"/>
  <c r="T31" i="1"/>
  <c r="R31" i="1"/>
  <c r="H31" i="1"/>
  <c r="J31" i="1" s="1"/>
  <c r="G31" i="1"/>
  <c r="AI30" i="1"/>
  <c r="AD30" i="1"/>
  <c r="R30" i="1"/>
  <c r="T30" i="1"/>
  <c r="V30" i="1"/>
  <c r="X30" i="1"/>
  <c r="Z30" i="1"/>
  <c r="AB30" i="1"/>
  <c r="H30" i="1"/>
  <c r="J30" i="1" s="1"/>
  <c r="G30" i="1"/>
  <c r="AI29" i="1"/>
  <c r="AD29" i="1"/>
  <c r="AB29" i="1"/>
  <c r="Z29" i="1"/>
  <c r="X29" i="1"/>
  <c r="V29" i="1"/>
  <c r="T29" i="1"/>
  <c r="R29" i="1"/>
  <c r="H29" i="1"/>
  <c r="J29" i="1" s="1"/>
  <c r="G29" i="1"/>
  <c r="AI34" i="1"/>
  <c r="AD34" i="1"/>
  <c r="AB34" i="1"/>
  <c r="Z34" i="1"/>
  <c r="X34" i="1"/>
  <c r="V34" i="1"/>
  <c r="T34" i="1"/>
  <c r="R34" i="1"/>
  <c r="G34" i="1"/>
  <c r="AI28" i="1"/>
  <c r="AD28" i="1"/>
  <c r="AB28" i="1"/>
  <c r="Z28" i="1"/>
  <c r="X28" i="1"/>
  <c r="V28" i="1"/>
  <c r="T28" i="1"/>
  <c r="R28" i="1"/>
  <c r="H28" i="1"/>
  <c r="J28" i="1" s="1"/>
  <c r="G28" i="1"/>
  <c r="AI27" i="1"/>
  <c r="AD27" i="1"/>
  <c r="AB27" i="1"/>
  <c r="Z27" i="1"/>
  <c r="X27" i="1"/>
  <c r="V27" i="1"/>
  <c r="T27" i="1"/>
  <c r="R27" i="1"/>
  <c r="H27" i="1"/>
  <c r="J27" i="1"/>
  <c r="G27" i="1"/>
  <c r="AI24" i="1"/>
  <c r="AD24" i="1"/>
  <c r="AB24" i="1"/>
  <c r="Z24" i="1"/>
  <c r="X24" i="1"/>
  <c r="V24" i="1"/>
  <c r="T24" i="1"/>
  <c r="R24" i="1"/>
  <c r="H24" i="1"/>
  <c r="J24" i="1" s="1"/>
  <c r="G24" i="1"/>
  <c r="AI26" i="1"/>
  <c r="AD26" i="1"/>
  <c r="AB26" i="1"/>
  <c r="Z26" i="1"/>
  <c r="X26" i="1"/>
  <c r="V26" i="1"/>
  <c r="T26" i="1"/>
  <c r="R26" i="1"/>
  <c r="H26" i="1"/>
  <c r="J26" i="1" s="1"/>
  <c r="G26" i="1"/>
  <c r="AI23" i="1"/>
  <c r="AD23" i="1"/>
  <c r="AB23" i="1"/>
  <c r="Z23" i="1"/>
  <c r="X23" i="1"/>
  <c r="V23" i="1"/>
  <c r="T23" i="1"/>
  <c r="R23" i="1"/>
  <c r="H23" i="1"/>
  <c r="J23" i="1" s="1"/>
  <c r="G23" i="1"/>
  <c r="H22" i="1"/>
  <c r="J22" i="1" s="1"/>
  <c r="G22" i="1"/>
  <c r="AI19" i="1"/>
  <c r="AD19" i="1"/>
  <c r="AB19" i="1"/>
  <c r="Z19" i="1"/>
  <c r="X19" i="1"/>
  <c r="V19" i="1"/>
  <c r="T19" i="1"/>
  <c r="R19" i="1"/>
  <c r="AI18" i="1"/>
  <c r="AD18" i="1"/>
  <c r="AB18" i="1"/>
  <c r="Z18" i="1"/>
  <c r="X18" i="1"/>
  <c r="V18" i="1"/>
  <c r="T18" i="1"/>
  <c r="R18" i="1"/>
  <c r="H18" i="1"/>
  <c r="J18" i="1"/>
  <c r="G18" i="1"/>
  <c r="AI15" i="1"/>
  <c r="AD15" i="1"/>
  <c r="AB15" i="1"/>
  <c r="Z15" i="1"/>
  <c r="X15" i="1"/>
  <c r="V15" i="1"/>
  <c r="T15" i="1"/>
  <c r="R15" i="1"/>
  <c r="H15" i="1"/>
  <c r="J15" i="1" s="1"/>
  <c r="G15" i="1"/>
  <c r="AI14" i="1"/>
  <c r="AD14" i="1"/>
  <c r="AB14" i="1"/>
  <c r="Z14" i="1"/>
  <c r="X14" i="1"/>
  <c r="V14" i="1"/>
  <c r="T14" i="1"/>
  <c r="R14" i="1"/>
  <c r="H14" i="1"/>
  <c r="J14" i="1" s="1"/>
  <c r="G14" i="1"/>
  <c r="AI12" i="1"/>
  <c r="AD12" i="1"/>
  <c r="AB12" i="1"/>
  <c r="Z12" i="1"/>
  <c r="X12" i="1"/>
  <c r="V12" i="1"/>
  <c r="T12" i="1"/>
  <c r="R12" i="1"/>
  <c r="H12" i="1"/>
  <c r="J12" i="1" s="1"/>
  <c r="G12" i="1"/>
  <c r="AI11" i="1"/>
  <c r="AD11" i="1"/>
  <c r="AB11" i="1"/>
  <c r="Z11" i="1"/>
  <c r="X11" i="1"/>
  <c r="V11" i="1"/>
  <c r="T11" i="1"/>
  <c r="R11" i="1"/>
  <c r="H11" i="1"/>
  <c r="J11" i="1" s="1"/>
  <c r="G11" i="1"/>
  <c r="J24" i="2"/>
  <c r="AE21" i="1" l="1"/>
  <c r="AF21" i="1" s="1"/>
  <c r="AH21" i="1" s="1"/>
  <c r="AJ21" i="1" s="1"/>
  <c r="AE25" i="1"/>
  <c r="AF25" i="1" s="1"/>
  <c r="AH25" i="1" s="1"/>
  <c r="AJ25" i="1" s="1"/>
  <c r="AL25" i="1" s="1"/>
  <c r="AO25" i="1" s="1"/>
  <c r="AE18" i="1"/>
  <c r="AF18" i="1" s="1"/>
  <c r="AH18" i="1" s="1"/>
  <c r="AJ18" i="1" s="1"/>
  <c r="AL18" i="1" s="1"/>
  <c r="AE35" i="1"/>
  <c r="AF35" i="1" s="1"/>
  <c r="AH35" i="1" s="1"/>
  <c r="AJ35" i="1" s="1"/>
  <c r="AE32" i="1"/>
  <c r="AF32" i="1" s="1"/>
  <c r="AH32" i="1" s="1"/>
  <c r="AE11" i="1"/>
  <c r="AF11" i="1" s="1"/>
  <c r="AH11" i="1" s="1"/>
  <c r="AJ11" i="1" s="1"/>
  <c r="AL11" i="1" s="1"/>
  <c r="AE24" i="1"/>
  <c r="AF24" i="1" s="1"/>
  <c r="AH24" i="1" s="1"/>
  <c r="AJ24" i="1" s="1"/>
  <c r="AK24" i="1" s="1"/>
  <c r="AE31" i="1"/>
  <c r="AF31" i="1" s="1"/>
  <c r="AH31" i="1" s="1"/>
  <c r="AJ31" i="1" s="1"/>
  <c r="AL31" i="1" s="1"/>
  <c r="AE33" i="1"/>
  <c r="AF33" i="1" s="1"/>
  <c r="AH33" i="1" s="1"/>
  <c r="AJ33" i="1" s="1"/>
  <c r="AK33" i="1" s="1"/>
  <c r="AE19" i="1"/>
  <c r="AF19" i="1" s="1"/>
  <c r="AH19" i="1" s="1"/>
  <c r="AJ19" i="1" s="1"/>
  <c r="AL19" i="1" s="1"/>
  <c r="AE28" i="1"/>
  <c r="AF28" i="1" s="1"/>
  <c r="AH28" i="1" s="1"/>
  <c r="AJ28" i="1" s="1"/>
  <c r="AK28" i="1" s="1"/>
  <c r="AE14" i="1"/>
  <c r="AF14" i="1" s="1"/>
  <c r="AH14" i="1" s="1"/>
  <c r="AJ14" i="1" s="1"/>
  <c r="AL14" i="1" s="1"/>
  <c r="AE8" i="1"/>
  <c r="AF8" i="1" s="1"/>
  <c r="AH8" i="1" s="1"/>
  <c r="AJ8" i="1" s="1"/>
  <c r="AK8" i="1" s="1"/>
  <c r="AE13" i="1"/>
  <c r="AF13" i="1" s="1"/>
  <c r="AH13" i="1" s="1"/>
  <c r="AJ13" i="1" s="1"/>
  <c r="AL13" i="1" s="1"/>
  <c r="AE36" i="1"/>
  <c r="AF36" i="1" s="1"/>
  <c r="AH36" i="1" s="1"/>
  <c r="AJ36" i="1" s="1"/>
  <c r="AL36" i="1" s="1"/>
  <c r="AE20" i="1"/>
  <c r="AF20" i="1" s="1"/>
  <c r="AH20" i="1" s="1"/>
  <c r="AJ20" i="1" s="1"/>
  <c r="AK20" i="1" s="1"/>
  <c r="AE12" i="1"/>
  <c r="AF12" i="1" s="1"/>
  <c r="AH12" i="1" s="1"/>
  <c r="AJ12" i="1" s="1"/>
  <c r="AL12" i="1" s="1"/>
  <c r="AE30" i="1"/>
  <c r="AF30" i="1" s="1"/>
  <c r="AH30" i="1" s="1"/>
  <c r="AJ30" i="1" s="1"/>
  <c r="AK30" i="1" s="1"/>
  <c r="AJ32" i="1"/>
  <c r="AE23" i="1"/>
  <c r="AF23" i="1" s="1"/>
  <c r="AH23" i="1" s="1"/>
  <c r="AJ23" i="1" s="1"/>
  <c r="AK23" i="1" s="1"/>
  <c r="AE10" i="1"/>
  <c r="AF10" i="1" s="1"/>
  <c r="AH10" i="1" s="1"/>
  <c r="AJ10" i="1" s="1"/>
  <c r="AK10" i="1" s="1"/>
  <c r="AE16" i="1"/>
  <c r="AF16" i="1" s="1"/>
  <c r="AH16" i="1" s="1"/>
  <c r="AJ16" i="1" s="1"/>
  <c r="AL16" i="1" s="1"/>
  <c r="AE22" i="1"/>
  <c r="AF22" i="1" s="1"/>
  <c r="AH22" i="1" s="1"/>
  <c r="AJ22" i="1" s="1"/>
  <c r="AK22" i="1" s="1"/>
  <c r="AE15" i="1"/>
  <c r="AF15" i="1" s="1"/>
  <c r="AH15" i="1" s="1"/>
  <c r="AJ15" i="1" s="1"/>
  <c r="AK15" i="1" s="1"/>
  <c r="AE26" i="1"/>
  <c r="AF26" i="1" s="1"/>
  <c r="AH26" i="1" s="1"/>
  <c r="AJ26" i="1" s="1"/>
  <c r="AE27" i="1"/>
  <c r="AF27" i="1" s="1"/>
  <c r="AH27" i="1" s="1"/>
  <c r="AJ27" i="1" s="1"/>
  <c r="AK27" i="1" s="1"/>
  <c r="AE34" i="1"/>
  <c r="AF34" i="1" s="1"/>
  <c r="AH34" i="1" s="1"/>
  <c r="AJ34" i="1" s="1"/>
  <c r="AL34" i="1" s="1"/>
  <c r="AE29" i="1"/>
  <c r="AF29" i="1" s="1"/>
  <c r="AH29" i="1" s="1"/>
  <c r="AJ29" i="1" s="1"/>
  <c r="AK29" i="1" s="1"/>
  <c r="AE17" i="1"/>
  <c r="AF17" i="1" s="1"/>
  <c r="AH17" i="1" s="1"/>
  <c r="AJ17" i="1" s="1"/>
  <c r="AL17" i="1" s="1"/>
  <c r="AE9" i="1"/>
  <c r="AF9" i="1" s="1"/>
  <c r="AH9" i="1" s="1"/>
  <c r="AJ9" i="1" s="1"/>
  <c r="AK9" i="1" s="1"/>
  <c r="AK32" i="1"/>
  <c r="AL32" i="1"/>
  <c r="AL23" i="1"/>
  <c r="AK13" i="1"/>
  <c r="AK14" i="1"/>
  <c r="AL26" i="1"/>
  <c r="AK26" i="1"/>
  <c r="AL24" i="1"/>
  <c r="AL27" i="1"/>
  <c r="AK21" i="1"/>
  <c r="AL21" i="1"/>
  <c r="AK35" i="1"/>
  <c r="AL35" i="1"/>
  <c r="AL30" i="1" l="1"/>
  <c r="AK25" i="1"/>
  <c r="AK31" i="1"/>
  <c r="AL33" i="1"/>
  <c r="AK12" i="1"/>
  <c r="AK18" i="1"/>
  <c r="AK11" i="1"/>
  <c r="AK34" i="1"/>
  <c r="AK19" i="1"/>
  <c r="AK17" i="1"/>
  <c r="AL29" i="1"/>
  <c r="AP29" i="1" s="1"/>
  <c r="AL10" i="1"/>
  <c r="AO10" i="1" s="1"/>
  <c r="AL28" i="1"/>
  <c r="AP28" i="1" s="1"/>
  <c r="AL20" i="1"/>
  <c r="AL22" i="1"/>
  <c r="AO22" i="1" s="1"/>
  <c r="AK16" i="1"/>
  <c r="AL9" i="1"/>
  <c r="AP9" i="1" s="1"/>
  <c r="AL8" i="1"/>
  <c r="AP8" i="1" s="1"/>
  <c r="AL15" i="1"/>
  <c r="AO15" i="1" s="1"/>
  <c r="AK36" i="1"/>
  <c r="AO12" i="1"/>
  <c r="AP12" i="1"/>
  <c r="AP36" i="1"/>
  <c r="AO36" i="1"/>
  <c r="AP35" i="1"/>
  <c r="AO35" i="1"/>
  <c r="AP21" i="1"/>
  <c r="AO21" i="1"/>
  <c r="AP18" i="1"/>
  <c r="AO18" i="1"/>
  <c r="AP13" i="1"/>
  <c r="AO13" i="1"/>
  <c r="AO23" i="1"/>
  <c r="AP23" i="1"/>
  <c r="AO20" i="1"/>
  <c r="AP20" i="1"/>
  <c r="AP22" i="1"/>
  <c r="AO32" i="1"/>
  <c r="AP32" i="1"/>
  <c r="AO24" i="1"/>
  <c r="AP24" i="1"/>
  <c r="AO17" i="1"/>
  <c r="AP17" i="1"/>
  <c r="AP11" i="1"/>
  <c r="AO11" i="1"/>
  <c r="AP14" i="1"/>
  <c r="AO14" i="1"/>
  <c r="AO19" i="1"/>
  <c r="AP19" i="1"/>
  <c r="AO34" i="1"/>
  <c r="AP34" i="1"/>
  <c r="AP31" i="1"/>
  <c r="AO31" i="1"/>
  <c r="AO30" i="1"/>
  <c r="AP30" i="1"/>
  <c r="AP26" i="1"/>
  <c r="AO26" i="1"/>
  <c r="AO16" i="1"/>
  <c r="AP16" i="1"/>
  <c r="AO27" i="1"/>
  <c r="AP27" i="1"/>
  <c r="AO8" i="1"/>
  <c r="AO33" i="1"/>
  <c r="AP33" i="1"/>
  <c r="AP10" i="1" l="1"/>
  <c r="AO9" i="1"/>
  <c r="AO29" i="1"/>
  <c r="AO28" i="1"/>
  <c r="AP15" i="1"/>
  <c r="H25" i="1"/>
  <c r="J2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Dm</author>
  </authors>
  <commentList>
    <comment ref="K7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JULIETH: Se define el responsable (Cargo) de llevar a cabo la actividad del control. De tener la autoridad, competencias y conocimientos para ejecutar el control dentro del proceso
</t>
        </r>
      </text>
    </comment>
    <comment ref="L7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JULIETH: Diaria, mensual, trimestral, anual. Cada vez que se releva un control debemos preguntarnos si la periodicidad en que se este ejecuta ayuda a prevenir o detectar el riesgo de manera oportuna. Si la respuesta es SI, entonces la periodicidad del control esta bien diseñada
</t>
        </r>
      </text>
    </comment>
    <comment ref="M7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Dm:</t>
        </r>
        <r>
          <rPr>
            <sz val="9"/>
            <color indexed="81"/>
            <rFont val="Tahoma"/>
            <family val="2"/>
          </rPr>
          <t xml:space="preserve">
Debe indicar para que se realiza. El control debe tener un propósito (verificar, validar cotejar, revisar, etc.) para mitigar la causa de la materialización del riesgo.</t>
        </r>
      </text>
    </comment>
    <comment ref="N7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JULIETH: Las acciones de tratamiento se agrupan en: 
* Disminuir las probabilidades: acciones encaminadas a gestionar las causas del riesgo.
* Disminuir el impacto: acciones encaminadas a disminuir las consecuencias del riesgo
</t>
        </r>
      </text>
    </comment>
    <comment ref="O7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Dm:</t>
        </r>
        <r>
          <rPr>
            <sz val="9"/>
            <color indexed="81"/>
            <rFont val="Tahoma"/>
            <family val="2"/>
          </rPr>
          <t xml:space="preserve">
Debe determinar acciones en caso de que se presente desviaciones. "En caso de encontrar información faltante, requiere al proveedor a través de correo electrónico el suministro de la información"</t>
        </r>
      </text>
    </comment>
    <comment ref="P7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Dm:</t>
        </r>
        <r>
          <rPr>
            <sz val="9"/>
            <color indexed="81"/>
            <rFont val="Tahoma"/>
            <family val="2"/>
          </rPr>
          <t xml:space="preserve">
la evidencia de la ejecución del control debe contemplar que fue realizar por el responsable que se definió, se realizo de acuerdo a la periodicidad definida, se cumplió con el propósito del control, se dejo la fuente de información que sirvió de base para su ejecución, hay explicaciones a las observaciones o desviaciones</t>
        </r>
      </text>
    </comment>
    <comment ref="AS7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Dm:</t>
        </r>
        <r>
          <rPr>
            <sz val="9"/>
            <color indexed="81"/>
            <rFont val="Tahoma"/>
            <family val="2"/>
          </rPr>
          <t xml:space="preserve">
plan de acción</t>
        </r>
      </text>
    </comment>
    <comment ref="AE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Dm:</t>
        </r>
        <r>
          <rPr>
            <sz val="9"/>
            <color indexed="81"/>
            <rFont val="Tahoma"/>
            <family val="2"/>
          </rPr>
          <t xml:space="preserve">
Si el resultado esta por debajo de 95%, se debe establecer un plan de acción que permita tener un control o controles bien diseñados</t>
        </r>
      </text>
    </comment>
    <comment ref="AE9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Dm:</t>
        </r>
        <r>
          <rPr>
            <sz val="9"/>
            <color indexed="81"/>
            <rFont val="Tahoma"/>
            <family val="2"/>
          </rPr>
          <t xml:space="preserve">
Si el resultado esta por debajo de 95%, se debe establecer un plan de acción que permita tener un control o controles bien diseñados</t>
        </r>
      </text>
    </comment>
    <comment ref="AE10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Dm:</t>
        </r>
        <r>
          <rPr>
            <sz val="9"/>
            <color indexed="81"/>
            <rFont val="Tahoma"/>
            <family val="2"/>
          </rPr>
          <t xml:space="preserve">
Si el resultado esta por debajo de 95%, se debe establecer un plan de acción que permita tener un control o controles bien diseñados</t>
        </r>
      </text>
    </comment>
    <comment ref="AE11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Dm:</t>
        </r>
        <r>
          <rPr>
            <sz val="9"/>
            <color indexed="81"/>
            <rFont val="Tahoma"/>
            <family val="2"/>
          </rPr>
          <t xml:space="preserve">
Si el resultado esta por debajo de 95%, se debe establecer un plan de acción que permita tener un control o controles bien diseñados</t>
        </r>
      </text>
    </comment>
    <comment ref="AE1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Dm:</t>
        </r>
        <r>
          <rPr>
            <sz val="9"/>
            <color indexed="81"/>
            <rFont val="Tahoma"/>
            <family val="2"/>
          </rPr>
          <t xml:space="preserve">
Si el resultado esta por debajo de 95%, se debe establecer un plan de acción que permita tener un control o controles bien diseñados</t>
        </r>
      </text>
    </comment>
    <comment ref="AE13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Dm:</t>
        </r>
        <r>
          <rPr>
            <sz val="9"/>
            <color indexed="81"/>
            <rFont val="Tahoma"/>
            <family val="2"/>
          </rPr>
          <t xml:space="preserve">
Si el resultado esta por debajo de 95%, se debe establecer un plan de acción que permita tener un control o controles bien diseñados</t>
        </r>
      </text>
    </comment>
    <comment ref="AE14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Dm:</t>
        </r>
        <r>
          <rPr>
            <sz val="9"/>
            <color indexed="81"/>
            <rFont val="Tahoma"/>
            <family val="2"/>
          </rPr>
          <t xml:space="preserve">
Si el resultado esta por debajo de 95%, se debe establecer un plan de acción que permita tener un control o controles bien diseñados</t>
        </r>
      </text>
    </comment>
    <comment ref="AE15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Dm:</t>
        </r>
        <r>
          <rPr>
            <sz val="9"/>
            <color indexed="81"/>
            <rFont val="Tahoma"/>
            <family val="2"/>
          </rPr>
          <t xml:space="preserve">
Si el resultado esta por debajo de 95%, se debe establecer un plan de acción que permita tener un control o controles bien diseñados</t>
        </r>
      </text>
    </comment>
    <comment ref="AE16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Dm:</t>
        </r>
        <r>
          <rPr>
            <sz val="9"/>
            <color indexed="81"/>
            <rFont val="Tahoma"/>
            <family val="2"/>
          </rPr>
          <t xml:space="preserve">
Si el resultado esta por debajo de 95%, se debe establecer un plan de acción que permita tener un control o controles bien diseñados</t>
        </r>
      </text>
    </comment>
    <comment ref="AE17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Dm:</t>
        </r>
        <r>
          <rPr>
            <sz val="9"/>
            <color indexed="81"/>
            <rFont val="Tahoma"/>
            <family val="2"/>
          </rPr>
          <t xml:space="preserve">
Si el resultado esta por debajo de 95%, se debe establecer un plan de acción que permita tener un control o controles bien diseñados</t>
        </r>
      </text>
    </comment>
    <comment ref="AE18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Dm:</t>
        </r>
        <r>
          <rPr>
            <sz val="9"/>
            <color indexed="81"/>
            <rFont val="Tahoma"/>
            <family val="2"/>
          </rPr>
          <t xml:space="preserve">
Si el resultado esta por debajo de 95%, se debe establecer un plan de acción que permita tener un control o controles bien diseñados</t>
        </r>
      </text>
    </comment>
    <comment ref="AE19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Dm:</t>
        </r>
        <r>
          <rPr>
            <sz val="9"/>
            <color indexed="81"/>
            <rFont val="Tahoma"/>
            <family val="2"/>
          </rPr>
          <t xml:space="preserve">
Si el resultado esta por debajo de 95%, se debe establecer un plan de acción que permita tener un control o controles bien diseñados</t>
        </r>
      </text>
    </comment>
    <comment ref="AE20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Dm:</t>
        </r>
        <r>
          <rPr>
            <sz val="9"/>
            <color indexed="81"/>
            <rFont val="Tahoma"/>
            <family val="2"/>
          </rPr>
          <t xml:space="preserve">
Si el resultado esta por debajo de 95%, se debe establecer un plan de acción que permita tener un control o controles bien diseñados</t>
        </r>
      </text>
    </comment>
    <comment ref="AE21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Dm:</t>
        </r>
        <r>
          <rPr>
            <sz val="9"/>
            <color indexed="81"/>
            <rFont val="Tahoma"/>
            <family val="2"/>
          </rPr>
          <t xml:space="preserve">
Si el resultado esta por debajo de 95%, se debe establecer un plan de acción que permita tener un control o controles bien diseñados</t>
        </r>
      </text>
    </comment>
    <comment ref="AE22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Dm:</t>
        </r>
        <r>
          <rPr>
            <sz val="9"/>
            <color indexed="81"/>
            <rFont val="Tahoma"/>
            <family val="2"/>
          </rPr>
          <t xml:space="preserve">
Si el resultado esta por debajo de 95%, se debe establecer un plan de acción que permita tener un control o controles bien diseñados</t>
        </r>
      </text>
    </comment>
    <comment ref="AE23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Dm:</t>
        </r>
        <r>
          <rPr>
            <sz val="9"/>
            <color indexed="81"/>
            <rFont val="Tahoma"/>
            <family val="2"/>
          </rPr>
          <t xml:space="preserve">
Si el resultado esta por debajo de 95%, se debe establecer un plan de acción que permita tener un control o controles bien diseñados</t>
        </r>
      </text>
    </comment>
    <comment ref="AE24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Dm:</t>
        </r>
        <r>
          <rPr>
            <sz val="9"/>
            <color indexed="81"/>
            <rFont val="Tahoma"/>
            <family val="2"/>
          </rPr>
          <t xml:space="preserve">
Si el resultado esta por debajo de 95%, se debe establecer un plan de acción que permita tener un control o controles bien diseñados</t>
        </r>
      </text>
    </comment>
    <comment ref="AE26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Dm:</t>
        </r>
        <r>
          <rPr>
            <sz val="9"/>
            <color indexed="81"/>
            <rFont val="Tahoma"/>
            <family val="2"/>
          </rPr>
          <t xml:space="preserve">
Si el resultado esta por debajo de 95%, se debe establecer un plan de acción que permita tener un control o controles bien diseñados</t>
        </r>
      </text>
    </comment>
    <comment ref="AE27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Dm:</t>
        </r>
        <r>
          <rPr>
            <sz val="9"/>
            <color indexed="81"/>
            <rFont val="Tahoma"/>
            <family val="2"/>
          </rPr>
          <t xml:space="preserve">
Si el resultado esta por debajo de 95%, se debe establecer un plan de acción que permita tener un control o controles bien diseñados</t>
        </r>
      </text>
    </comment>
    <comment ref="AE28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Dm:</t>
        </r>
        <r>
          <rPr>
            <sz val="9"/>
            <color indexed="81"/>
            <rFont val="Tahoma"/>
            <family val="2"/>
          </rPr>
          <t xml:space="preserve">
Si el resultado esta por debajo de 95%, se debe establecer un plan de acción que permita tener un control o controles bien diseñados</t>
        </r>
      </text>
    </comment>
    <comment ref="AE29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Dm:</t>
        </r>
        <r>
          <rPr>
            <sz val="9"/>
            <color indexed="81"/>
            <rFont val="Tahoma"/>
            <family val="2"/>
          </rPr>
          <t xml:space="preserve">
Si el resultado esta por debajo de 95%, se debe establecer un plan de acción que permita tener un control o controles bien diseñados</t>
        </r>
      </text>
    </comment>
    <comment ref="AE30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Dm:</t>
        </r>
        <r>
          <rPr>
            <sz val="9"/>
            <color indexed="81"/>
            <rFont val="Tahoma"/>
            <family val="2"/>
          </rPr>
          <t xml:space="preserve">
Si el resultado esta por debajo de 95%, se debe establecer un plan de acción que permita tener un control o controles bien diseñados</t>
        </r>
      </text>
    </comment>
    <comment ref="AE31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>Dm:</t>
        </r>
        <r>
          <rPr>
            <sz val="9"/>
            <color indexed="81"/>
            <rFont val="Tahoma"/>
            <family val="2"/>
          </rPr>
          <t xml:space="preserve">
Si el resultado esta por debajo de 95%, se debe establecer un plan de acción que permita tener un control o controles bien diseñados</t>
        </r>
      </text>
    </comment>
    <comment ref="AE32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Dm:</t>
        </r>
        <r>
          <rPr>
            <sz val="9"/>
            <color indexed="81"/>
            <rFont val="Tahoma"/>
            <family val="2"/>
          </rPr>
          <t xml:space="preserve">
Si el resultado esta por debajo de 95%, se debe establecer un plan de acción que permita tener un control o controles bien diseñados</t>
        </r>
      </text>
    </comment>
    <comment ref="AE33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Dm:</t>
        </r>
        <r>
          <rPr>
            <sz val="9"/>
            <color indexed="81"/>
            <rFont val="Tahoma"/>
            <family val="2"/>
          </rPr>
          <t xml:space="preserve">
Si el resultado esta por debajo de 95%, se debe establecer un plan de acción que permita tener un control o controles bien diseñados</t>
        </r>
      </text>
    </comment>
    <comment ref="AE34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Dm:</t>
        </r>
        <r>
          <rPr>
            <sz val="9"/>
            <color indexed="81"/>
            <rFont val="Tahoma"/>
            <family val="2"/>
          </rPr>
          <t xml:space="preserve">
Si el resultado esta por debajo de 95%, se debe establecer un plan de acción que permita tener un control o controles bien diseñados</t>
        </r>
      </text>
    </comment>
    <comment ref="AE35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Dm:</t>
        </r>
        <r>
          <rPr>
            <sz val="9"/>
            <color indexed="81"/>
            <rFont val="Tahoma"/>
            <family val="2"/>
          </rPr>
          <t xml:space="preserve">
Si el resultado esta por debajo de 95%, se debe establecer un plan de acción que permita tener un control o controles bien diseñados</t>
        </r>
      </text>
    </comment>
    <comment ref="AE36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>Dm:</t>
        </r>
        <r>
          <rPr>
            <sz val="9"/>
            <color indexed="81"/>
            <rFont val="Tahoma"/>
            <family val="2"/>
          </rPr>
          <t xml:space="preserve">
Si el resultado esta por debajo de 95%, se debe establecer un plan de acción que permita tener un control o controles bien diseñados</t>
        </r>
      </text>
    </comment>
  </commentList>
</comments>
</file>

<file path=xl/sharedStrings.xml><?xml version="1.0" encoding="utf-8"?>
<sst xmlns="http://schemas.openxmlformats.org/spreadsheetml/2006/main" count="1005" uniqueCount="523">
  <si>
    <t>REFERENCIA</t>
  </si>
  <si>
    <t>PROCESO</t>
  </si>
  <si>
    <t>RIESGO</t>
  </si>
  <si>
    <t>CAUSAS</t>
  </si>
  <si>
    <t>CONSECUENCIA</t>
  </si>
  <si>
    <t>IDENTIFICACIÓN DEL RIESGO</t>
  </si>
  <si>
    <t>VALORACIÓN DEL RIESGO</t>
  </si>
  <si>
    <t>RIESGO INHERENTE</t>
  </si>
  <si>
    <t>NIVEL</t>
  </si>
  <si>
    <t>DESCRIPTOR</t>
  </si>
  <si>
    <t>DESCRIPCIÓN</t>
  </si>
  <si>
    <t>FRECUENCIA</t>
  </si>
  <si>
    <t>Casi Seguro</t>
  </si>
  <si>
    <t>Probable</t>
  </si>
  <si>
    <t>Posible</t>
  </si>
  <si>
    <t>Improbable</t>
  </si>
  <si>
    <t>Rara vez</t>
  </si>
  <si>
    <t>Se espera que el evento ocurra en la mayoria de las circunstancias</t>
  </si>
  <si>
    <t>Es viable que el evento ocurra en la mayoria de las circunstancias</t>
  </si>
  <si>
    <t>El evento podra ocurrir en algun momento</t>
  </si>
  <si>
    <t>El evento puede ocurrir en algun momento</t>
  </si>
  <si>
    <t>El evento puede ocurrir solo en circunstancias excepcionales (poco comunes o anormales)</t>
  </si>
  <si>
    <t>Mas de 1 vez al año</t>
  </si>
  <si>
    <t>Al menos 1 vez en el ultimo año</t>
  </si>
  <si>
    <t>Al menos 1 vez en los ultimos 2 años</t>
  </si>
  <si>
    <t>Al menos 1 vez en los ultimos 5 años</t>
  </si>
  <si>
    <t>No se ha presentado en los ultimos 5 años</t>
  </si>
  <si>
    <t>CRITERIOS PARA CALIFICAR LA PROBABILIDAD</t>
  </si>
  <si>
    <t xml:space="preserve">CRITERIOS PARA CALIFICAR EL IMPACTO </t>
  </si>
  <si>
    <t>N°</t>
  </si>
  <si>
    <t>RESPUESTA</t>
  </si>
  <si>
    <t>SI</t>
  </si>
  <si>
    <t>NO</t>
  </si>
  <si>
    <t>PREGUNTA: SI EL RIESGO DE CORRUPCIÓN SE MATERIALIZA PODRÍA…</t>
  </si>
  <si>
    <t>¿Afectar al grupo de funcionarios del proceso?</t>
  </si>
  <si>
    <t>¿Afectar el cumplimiento de metas y objetivos de la dependencia?</t>
  </si>
  <si>
    <t>¿Afectar el cumplimiento de mision de la entidad?</t>
  </si>
  <si>
    <t>¿Afectar el cumplimeinto de la mision del sector al que pertenece la entidad?</t>
  </si>
  <si>
    <t>¿Generar pérdida de confianza de la entidad, afectando su reputación?</t>
  </si>
  <si>
    <t xml:space="preserve">¿Generar pérdida de recursos economicos? </t>
  </si>
  <si>
    <t>¿Afectar la generación de los productos o la prestación de servicios?</t>
  </si>
  <si>
    <t>¿Dar lugar al detrimento de calidad de vida de la comunidad por la pérdida del bien, servicios o recusos públicos?</t>
  </si>
  <si>
    <t>¿Generar pérdida de información de la entidad?</t>
  </si>
  <si>
    <t>¿Generar intervención de los órganos de control, de la Fiscalía u otro entre?</t>
  </si>
  <si>
    <t>¿Dar lugar a procesos sancionatorios?</t>
  </si>
  <si>
    <t>¿Dar lugar a procesos disciplinarios?</t>
  </si>
  <si>
    <t>¿Dar lugar a procesos penales?</t>
  </si>
  <si>
    <t>¿Generar pérdida de credibilidad del sector</t>
  </si>
  <si>
    <t>¿Ocasionar lesiones fisicas o pérdida de vidas humanas?</t>
  </si>
  <si>
    <t>¿Afectar la imagen regional?</t>
  </si>
  <si>
    <t>¿Afectar la imagen nacional?</t>
  </si>
  <si>
    <t>¿Generar daño ambiental</t>
  </si>
  <si>
    <r>
      <t xml:space="preserve">Responder afirmativamente de </t>
    </r>
    <r>
      <rPr>
        <b/>
        <sz val="11"/>
        <color theme="1"/>
        <rFont val="Times New Roman"/>
        <family val="1"/>
      </rPr>
      <t>UNA a CINCO</t>
    </r>
    <r>
      <rPr>
        <sz val="11"/>
        <color theme="1"/>
        <rFont val="Times New Roman"/>
        <family val="1"/>
      </rPr>
      <t xml:space="preserve"> pregunta(s) genera un impacto </t>
    </r>
    <r>
      <rPr>
        <b/>
        <sz val="11"/>
        <color theme="1"/>
        <rFont val="Times New Roman"/>
        <family val="1"/>
      </rPr>
      <t>moderado</t>
    </r>
  </si>
  <si>
    <r>
      <t xml:space="preserve">Responder afirmativamente de </t>
    </r>
    <r>
      <rPr>
        <b/>
        <sz val="11"/>
        <color theme="1"/>
        <rFont val="Times New Roman"/>
        <family val="1"/>
      </rPr>
      <t>SEIS a ONCE</t>
    </r>
    <r>
      <rPr>
        <sz val="11"/>
        <color theme="1"/>
        <rFont val="Times New Roman"/>
        <family val="1"/>
      </rPr>
      <t xml:space="preserve"> pregunta(s) genera un impacto </t>
    </r>
    <r>
      <rPr>
        <b/>
        <sz val="11"/>
        <color theme="1"/>
        <rFont val="Times New Roman"/>
        <family val="1"/>
      </rPr>
      <t>mayor</t>
    </r>
  </si>
  <si>
    <r>
      <t xml:space="preserve">Responder afirmativamente de </t>
    </r>
    <r>
      <rPr>
        <b/>
        <sz val="11"/>
        <color theme="1"/>
        <rFont val="Times New Roman"/>
        <family val="1"/>
      </rPr>
      <t>DOCE a DIECINUEVE</t>
    </r>
    <r>
      <rPr>
        <sz val="11"/>
        <color theme="1"/>
        <rFont val="Times New Roman"/>
        <family val="1"/>
      </rPr>
      <t xml:space="preserve"> preguntas genera un impacto </t>
    </r>
    <r>
      <rPr>
        <b/>
        <sz val="11"/>
        <color theme="1"/>
        <rFont val="Times New Roman"/>
        <family val="1"/>
      </rPr>
      <t>catastrófico</t>
    </r>
  </si>
  <si>
    <t>MODERADO</t>
  </si>
  <si>
    <t>MAYOR</t>
  </si>
  <si>
    <t>CATASTRÓFICO</t>
  </si>
  <si>
    <t>Genera medianas consecuencias sobre la entidad</t>
  </si>
  <si>
    <t>Genera Altas consecuencias sobre la entidad</t>
  </si>
  <si>
    <t>Genera consecuencias desastrosas para la entidad</t>
  </si>
  <si>
    <t>PROBABILIDAD</t>
  </si>
  <si>
    <t>IMPACTO</t>
  </si>
  <si>
    <t>VALORACIÓN</t>
  </si>
  <si>
    <t>CATASTROFICO</t>
  </si>
  <si>
    <t>MAPA DE CALOR</t>
  </si>
  <si>
    <t>Rara Vez</t>
  </si>
  <si>
    <t>Insignificante</t>
  </si>
  <si>
    <t>Menor</t>
  </si>
  <si>
    <t>Moderado</t>
  </si>
  <si>
    <t>Mayor</t>
  </si>
  <si>
    <t>Catastrófico</t>
  </si>
  <si>
    <t>Probabilidad de Ocurrencia</t>
  </si>
  <si>
    <t>Impacto</t>
  </si>
  <si>
    <t>Extremo</t>
  </si>
  <si>
    <t>Alto</t>
  </si>
  <si>
    <t>Bajo</t>
  </si>
  <si>
    <t>VALORACIÓN DE LOS CONTROLES</t>
  </si>
  <si>
    <t>IDENTIFICACIÓN DE LOS CONTROLES</t>
  </si>
  <si>
    <t>RESPONSABLE</t>
  </si>
  <si>
    <t>PERIODICIDAD</t>
  </si>
  <si>
    <t>PROPOSITO</t>
  </si>
  <si>
    <t>DISEÑO</t>
  </si>
  <si>
    <t>OPORTUNA</t>
  </si>
  <si>
    <t>INOPORTUNA</t>
  </si>
  <si>
    <t>NO ES UN CONTROL</t>
  </si>
  <si>
    <t>CONFIABLE</t>
  </si>
  <si>
    <t>NO CONFIABLE</t>
  </si>
  <si>
    <t>SE INVESTIGAN Y RESUELVEN OPORTUNAMENTE</t>
  </si>
  <si>
    <t>NO SE INVESTIGAN Y RESUELVEN OPORTUNAMENTE</t>
  </si>
  <si>
    <t>COMPLETA</t>
  </si>
  <si>
    <t>ASIGNADO</t>
  </si>
  <si>
    <t>NO ASIGNADO</t>
  </si>
  <si>
    <t>ADECUADO</t>
  </si>
  <si>
    <t>INADECUADO</t>
  </si>
  <si>
    <t>1. RESPONSABLE</t>
  </si>
  <si>
    <t>1.1. SEGREGACIÓN Y AUTORIDAD DEL RESPONSABLE</t>
  </si>
  <si>
    <t>2. PERIODICIDAD</t>
  </si>
  <si>
    <t>3. PROPÓSITO</t>
  </si>
  <si>
    <t>PREVENIR</t>
  </si>
  <si>
    <t>DETECTAR</t>
  </si>
  <si>
    <t>4. COMO SE REALIZA LA ACTIVIDAD DE CONTROL</t>
  </si>
  <si>
    <t>5.¿QUÉ PASA CON LAS OBSVACIONES. O DESVIACIONES?</t>
  </si>
  <si>
    <t>5. ¿QUÉ PASA CON LAS OBSERVACIONES. O DESVIACIONES?</t>
  </si>
  <si>
    <t>6. EVIDENCIA</t>
  </si>
  <si>
    <t>INCOMPLETA</t>
  </si>
  <si>
    <t>NO EXISTE</t>
  </si>
  <si>
    <t>EVALUACIÓN DEL DISEÑO</t>
  </si>
  <si>
    <t>6. EVIDENCIA DE LA EJECUCIÓN DEL CONTROL</t>
  </si>
  <si>
    <t>PESO TOTAL</t>
  </si>
  <si>
    <t>EVALUACIÓN DE LA EJECUCIÓN</t>
  </si>
  <si>
    <t>FUERTE</t>
  </si>
  <si>
    <t>DÉBIL</t>
  </si>
  <si>
    <t>RANGO DE CALIFICACIÓN</t>
  </si>
  <si>
    <t>RESULTADO- PESO DE LA EJECUCIÓN DEL CONTROL</t>
  </si>
  <si>
    <t>EVALUACIÓN DE LA EJECUCIÓN DEL CONTROL</t>
  </si>
  <si>
    <t>El control se ejecuta de manera consistente por parte del responsable</t>
  </si>
  <si>
    <t>El control se ejecuta algunas veces por parte del responsable</t>
  </si>
  <si>
    <t>El control no se ejecuta por parte del responsable</t>
  </si>
  <si>
    <t>ANÁLISIS Y EVALUACIÓN DE LOS CONTROLES</t>
  </si>
  <si>
    <t>PESO DEL DISEÑO</t>
  </si>
  <si>
    <t>PESO DE LA EJECUCIÓN</t>
  </si>
  <si>
    <t>SOLIDEZ INDIVIDUAL</t>
  </si>
  <si>
    <t>DEBE ESTABLECER ACCIONES PARA FORTALECER EL CONTROL (SI/NO)</t>
  </si>
  <si>
    <t>RIESGO RESIDUAL</t>
  </si>
  <si>
    <t>CONTROLES AYUDAN A DISMINUIR LA PROBABILIDAD</t>
  </si>
  <si>
    <t>CONTROLES AYUDAN A DISMINUIR EL IMPACTO</t>
  </si>
  <si>
    <t>#COLUMNAS EN LA MATRIZ  DE RIESGO QUE SE DESPLAZA EN EL EJE DE LA PROBABILIDAD</t>
  </si>
  <si>
    <t>#COLUMNAS EN LA MATRIZ  DE RIESGO QUE SE DESPLAZA EN EL EJE DE IMPACTO</t>
  </si>
  <si>
    <t>DIRECTAMENTE</t>
  </si>
  <si>
    <t>INDIRECTAMENTE</t>
  </si>
  <si>
    <t>NO DISMINUYE</t>
  </si>
  <si>
    <t>SOLIDEZ INDIVIDUAL CONTROL</t>
  </si>
  <si>
    <t>CONTROLES AYUDAN A DISMINUIR IMPACTO</t>
  </si>
  <si>
    <t>#COLUMNAS EN LA MATRIZ DE RIESGO QUE SE DESPLAZA EN EL EJE DE LA PROBABILIDAD</t>
  </si>
  <si>
    <t>#COLUMNAS EN LA MATRIZ DE RIESGO QUE SE DESPLAZA EN EL EJE DE IMPACTO</t>
  </si>
  <si>
    <t>DESPLAZAMIENTO DEL RIESGO INHERENTE PARA CALCULAR EL RIESGO RESIDUAL</t>
  </si>
  <si>
    <t>CALIFICACIÓN DEL DISEÑO</t>
  </si>
  <si>
    <t>CALIFICACIÓN DE LA EJECUCIÓN</t>
  </si>
  <si>
    <t>DEBIL</t>
  </si>
  <si>
    <t>TRATAMIENTO DEL RIESGO</t>
  </si>
  <si>
    <t>ACEPTAR</t>
  </si>
  <si>
    <t>REDUCIR</t>
  </si>
  <si>
    <t>EVITAR</t>
  </si>
  <si>
    <t>COMPARTIR</t>
  </si>
  <si>
    <t>CASI SEGURO</t>
  </si>
  <si>
    <t>PROBABLE</t>
  </si>
  <si>
    <t>POSIBLE</t>
  </si>
  <si>
    <t>IMPROBABLE</t>
  </si>
  <si>
    <t>RARA VEZ</t>
  </si>
  <si>
    <t>EXTREMO</t>
  </si>
  <si>
    <t>ALTO</t>
  </si>
  <si>
    <t>BAJO</t>
  </si>
  <si>
    <t>ACTIVIDAD</t>
  </si>
  <si>
    <t>FECHA</t>
  </si>
  <si>
    <t xml:space="preserve">FECHA: </t>
  </si>
  <si>
    <t>CODIGO: FODE-12</t>
  </si>
  <si>
    <t>PERIODICIDAD DEL CONTROL</t>
  </si>
  <si>
    <t>EVIDENCIA DEL CONTROL</t>
  </si>
  <si>
    <r>
      <t>ACTIVIDAD</t>
    </r>
    <r>
      <rPr>
        <b/>
        <u/>
        <sz val="9"/>
        <color theme="1"/>
        <rFont val="Times New Roman"/>
        <family val="1"/>
      </rPr>
      <t xml:space="preserve"> (A TRAVÉS DE)</t>
    </r>
  </si>
  <si>
    <r>
      <t xml:space="preserve">DESVIACIONES U OBSERVACIONES.  </t>
    </r>
    <r>
      <rPr>
        <b/>
        <u/>
        <sz val="9"/>
        <color theme="1"/>
        <rFont val="Times New Roman"/>
        <family val="1"/>
      </rPr>
      <t>¿ QUE HACER EN CASO DE QUE NO SE CUMPLA?</t>
    </r>
  </si>
  <si>
    <r>
      <t xml:space="preserve">PROPÓSITO  </t>
    </r>
    <r>
      <rPr>
        <b/>
        <u/>
        <sz val="9"/>
        <color theme="1"/>
        <rFont val="Times New Roman"/>
        <family val="1"/>
      </rPr>
      <t>(VERIFICAR, VALIDAR, COTEJAR, REVISAR)</t>
    </r>
  </si>
  <si>
    <t>RANGO DE CALIFICACIÓN DEL DISEÑO</t>
  </si>
  <si>
    <t>RESULTADO - PESO EN LA EVALUACIÓN DEL DISEÑO DEL CONTROL</t>
  </si>
  <si>
    <t>Calificación entre 86 y 94</t>
  </si>
  <si>
    <t>Calificación entre 95 y 100</t>
  </si>
  <si>
    <t>Calificación entre 0 y 85</t>
  </si>
  <si>
    <r>
      <t xml:space="preserve">SOLIDEZ INDIVIDUAL DE CADA CONTROL </t>
    </r>
    <r>
      <rPr>
        <b/>
        <sz val="11"/>
        <color theme="1"/>
        <rFont val="Times New Roman"/>
        <family val="1"/>
      </rPr>
      <t>FUERTE:100; MODRADO:50; DÉBIL: 0</t>
    </r>
  </si>
  <si>
    <r>
      <t xml:space="preserve">PESO DE LA </t>
    </r>
    <r>
      <rPr>
        <b/>
        <sz val="11"/>
        <color theme="1"/>
        <rFont val="Times New Roman"/>
        <family val="1"/>
      </rPr>
      <t>EJECUCIÓN</t>
    </r>
    <r>
      <rPr>
        <sz val="11"/>
        <color theme="1"/>
        <rFont val="Times New Roman"/>
        <family val="1"/>
      </rPr>
      <t xml:space="preserve"> DE CADA CONTROL</t>
    </r>
  </si>
  <si>
    <r>
      <t xml:space="preserve">PESO DEL </t>
    </r>
    <r>
      <rPr>
        <b/>
        <sz val="11"/>
        <color theme="1"/>
        <rFont val="Times New Roman"/>
        <family val="1"/>
      </rPr>
      <t>DISEÑO</t>
    </r>
    <r>
      <rPr>
        <sz val="11"/>
        <color theme="1"/>
        <rFont val="Times New Roman"/>
        <family val="1"/>
      </rPr>
      <t xml:space="preserve"> DE CADA CONTROL</t>
    </r>
  </si>
  <si>
    <r>
      <t xml:space="preserve">DEBE ESTABLECER ACCIONES PARA FORTALECER EL CONTROL </t>
    </r>
    <r>
      <rPr>
        <b/>
        <sz val="11"/>
        <color theme="1"/>
        <rFont val="Times New Roman"/>
        <family val="1"/>
      </rPr>
      <t>SI/NO</t>
    </r>
  </si>
  <si>
    <t>Fuerte: calificación entre 95 y 100</t>
  </si>
  <si>
    <t>fuerte (siempre se ejecuta)</t>
  </si>
  <si>
    <t>moderado (algunas veces)</t>
  </si>
  <si>
    <t>débil (no se ejecuta)</t>
  </si>
  <si>
    <t>fuerte + fuerte = fuerte</t>
  </si>
  <si>
    <t>fuerte + moderado= moderado</t>
  </si>
  <si>
    <t>fuerte + débil= débil</t>
  </si>
  <si>
    <t>SÍ</t>
  </si>
  <si>
    <t>Moderado: calificación entre 86 y 95</t>
  </si>
  <si>
    <t>moderado + fuerte= moderado</t>
  </si>
  <si>
    <t>moderado + moderado= moderado</t>
  </si>
  <si>
    <t>moderado + débil= débil</t>
  </si>
  <si>
    <t>Débil: calificación entre 0 y 85</t>
  </si>
  <si>
    <t>débil + fuerte = débil</t>
  </si>
  <si>
    <t>débil + moderado =débil</t>
  </si>
  <si>
    <t>débil + débil = débil</t>
  </si>
  <si>
    <t>DIRECCIONAMIENTO ESTRATEGICO</t>
  </si>
  <si>
    <t>Utilizar la condición de empleado de la gerencia general  para apropiarse de recursos de caja menor, en beneficio propio o de terceros.</t>
  </si>
  <si>
    <t>Aprovechar la condición de empleado o contratista de EMPAS S.A E.S.P  para hurtar, robar o extraer elementos de la organización, en beneficio propio o de terceros.</t>
  </si>
  <si>
    <t>PLANIFICACIÓN DEL SIGC</t>
  </si>
  <si>
    <t>Aprovechar la condicion de empleado del área de planeación para el uso indebido de la información estrategica y la del sistema integrado de gestión y control  en beneficio propio o de terceros.</t>
  </si>
  <si>
    <t>SERVICIO AL CLIENTE</t>
  </si>
  <si>
    <t xml:space="preserve">Utilizar la condición de empleado del área de servicioal cliente cobrar a las usuarios dinero con el fin de agilizar trámites.  </t>
  </si>
  <si>
    <t>GESTION COMERCIAL</t>
  </si>
  <si>
    <t>Utilizar la condición de empleado del área de gestión comercial  para vender, facilitar, suministrar y/o remitir información confidencial a terceros, buscando obtener un beneficio propio o un particular.</t>
  </si>
  <si>
    <t>CONTROL DE PROYECTOS EXTERNOS</t>
  </si>
  <si>
    <t>OPERACIÓN DE INFRAESTRUCTURA</t>
  </si>
  <si>
    <t xml:space="preserve">EXPANSION DE INFRAESTRUCTURA </t>
  </si>
  <si>
    <t>TRATAMIENTO INTEGRAL DE AGUAS Y RESIDUOS</t>
  </si>
  <si>
    <t>Utilizar la condición de empleado o contratista del área de Proyectos externos para omitir, registrar o alterar información obtenida en las revisiones previas o especializadas (disponibilidades,supervision de obra de urbanizadores, rotura de pavimento, matriculas de alcantarillado )en beneficio particular y/o para terceros.</t>
  </si>
  <si>
    <t xml:space="preserve">GESTION ADMINISTRATIVA </t>
  </si>
  <si>
    <t>Utilizar la condición de contratista asociado al área de Servicios Generales (proveedor, vigilancia, aseo  o transporte), para entregar información sensible, permitir accesos no autorizados o facilitar actos ilegales a personas o bandas criminales, en beneficio propio o de terceros.</t>
  </si>
  <si>
    <t>GESTION FINANCIERA</t>
  </si>
  <si>
    <t xml:space="preserve">GESTION HUMANA </t>
  </si>
  <si>
    <t>Utilizar la condición de empleado del área de Gestión Humano para alterar, ocultar, filtrar, destruir u omitir intencionalmente información (física o digital) destinada o que soporte los procesos de selección, promoción y vinculación laboral, en beneficio propio, de particulares y/o terceros.</t>
  </si>
  <si>
    <t>SST</t>
  </si>
  <si>
    <t>GESTION INFORMATICA</t>
  </si>
  <si>
    <t>Utilizar la condición de empleado del área de sistemas para facilitar o ejecutar ataques o hackeos informáticos a los sistemas y/o infraestructura tecnológica de EMPAS S.A E.S.P  con el fin de sabotear, vulnerar o comprometer la información de la empresa, en beneficio propio o de terceros</t>
  </si>
  <si>
    <t>GESTION JURIDICA</t>
  </si>
  <si>
    <t>GESTION CONTRACTUAL</t>
  </si>
  <si>
    <t xml:space="preserve">MEDICION, ANALISI Y MEJORA </t>
  </si>
  <si>
    <t>Utilizar la condición de empleado integrante de la oficina de control interno para influenciar en el desarrollo y resultado de las auditorias</t>
  </si>
  <si>
    <t>PLAN DE ACCIÓN</t>
  </si>
  <si>
    <t xml:space="preserve">Falta o debilidad en el control de inventarios, Falta de elementos de seguridad o custodia; Falta de ética, funcionarios sin sentido de pertenencia. </t>
  </si>
  <si>
    <t>Debilidad en la discrecionalidad de claves y token; Falta de control en la trazabilidad sobre la información (física y digital); Funcionarios corruptos, con perdida de valores y sin sentido de pertenecía</t>
  </si>
  <si>
    <t>Omisión a las directrices y políticas de seguridad de información; Fallas, errores u omisiones en la administración de usuarios o contraseñas; Funcionarios corruptos, con perdida de valores y sin sentido de pertenencia.</t>
  </si>
  <si>
    <t>Desconocimiento y falta de control sobre los aspectos procedimentales disciplinarios</t>
  </si>
  <si>
    <t>Anual</t>
  </si>
  <si>
    <t>Profesionales de sistemas</t>
  </si>
  <si>
    <t xml:space="preserve"> Formato de registro de autorizaciones  FOGI-04</t>
  </si>
  <si>
    <t>La oficina de control interno realiza la vigilancia sobre los diferentes procesos que adelanta el despacho</t>
  </si>
  <si>
    <t>Semestral</t>
  </si>
  <si>
    <t xml:space="preserve">Imposibilidad de sancionar a los funcionarios que han infringido la ley disciplinaria </t>
  </si>
  <si>
    <t>Verificar el estado del proceso frente a los plazos perentorios que dispone la ley para cada una de las etapas procesales</t>
  </si>
  <si>
    <t>Bimestral</t>
  </si>
  <si>
    <t xml:space="preserve">Equipo de trabajo asuntos disciplinarios </t>
  </si>
  <si>
    <t>Reuniones mensuales con el equipo de trabajo donde se valida el cumplimiento de los plazos</t>
  </si>
  <si>
    <t>Comunicación asistida con el usuario</t>
  </si>
  <si>
    <t>Asesor de servicio al cliente</t>
  </si>
  <si>
    <t>Diario</t>
  </si>
  <si>
    <t>Utilizar la condición de empleado o contratista del área de Control de proyectos externos para omitir, registrar o alterar información obtenida en las revisiones previas o especializadas (disponibilidades, matriculas, provisionales de servicio y rotura de pavimiento , visitas de supervision de obra a urbanizadores y pilas publicas )en beneficio particular y/o de terceros.</t>
  </si>
  <si>
    <t>Aprovechar la condición de empleado del área de control de proyectos externos para aceptar documentos falsos en beneficio propio o de terceros.</t>
  </si>
  <si>
    <t>¿Dar lugar a procesos fiscales?</t>
  </si>
  <si>
    <t>Profesionales de Control de proyectos externos</t>
  </si>
  <si>
    <t>Asesor de gerencia de proyectos externos</t>
  </si>
  <si>
    <t>Lista de chequeo</t>
  </si>
  <si>
    <t>Facilidad del funcionario en relación directa con los usuarios.</t>
  </si>
  <si>
    <t>Sanciones, investigación disciplinarias, penales e inhabilidades</t>
  </si>
  <si>
    <t>Asesor de Servicio al Cliente</t>
  </si>
  <si>
    <t>a través de los interlocutores</t>
  </si>
  <si>
    <t>llamado de atención verbal por parte del asesor de servicio al cliente</t>
  </si>
  <si>
    <t>Correo electrónico direccionado a sistemas y memorando</t>
  </si>
  <si>
    <t>Utilizar la condición de empleado del área de gestión comercial (Facturacion y creacion de terceros)para modificar y/o actualizar de forma indebida parámetros asociados a la facturación tales como: clase, uso, estrato, tarifa,dirección, tipo de instalación, entre otros, en beneficio propio o de terceros.</t>
  </si>
  <si>
    <t>Verificar los documentos requeridos para el tramite de los servicios propios</t>
  </si>
  <si>
    <t>Utilizar la condición de empleado del área SST para alterar, desviar, modificar u omitir pruebas e información (física o digital) asociadas a las investigaciones y trámites de accidentes de trabajo o enfermedad laboral, en beneficio propio, de particulares y/o terceros</t>
  </si>
  <si>
    <t>Comité de investigaciones de accidentes de trabajo</t>
  </si>
  <si>
    <t>Mensual</t>
  </si>
  <si>
    <t>Formato de Investigación del accidente y reporte de accidentes</t>
  </si>
  <si>
    <t>Utilizar la condición de empleado del área de Gestión Humana, con el fin de manipular, alterar, filtrar, destruir o estropear intencionalmente los aplicativos y /o información (física o digital) necesaria para la aprobación de pagos o beneficios laborales sin el cumplimiento de requisitos, en beneficio propio, de particulares y/o terceros.</t>
  </si>
  <si>
    <t>Ausencia de valores o falta de ética en la ejecución de sus labores o en la realización del tramite</t>
  </si>
  <si>
    <t xml:space="preserve"> Daño fiscal.</t>
  </si>
  <si>
    <t>mensual</t>
  </si>
  <si>
    <t>Reporte en pdf del aplicativo</t>
  </si>
  <si>
    <t>Funcionarios con conflictos de interés (el beneficio es para familiares o parientes cercanos).</t>
  </si>
  <si>
    <t>Utilizar la condición de trabajador o contratista del área de Almacén y Compras para apropiarse, hurtar o transferir de forma indebida elementos de consumo y/o materiales, en beneficio propio, o de terceros</t>
  </si>
  <si>
    <t>Informes por parte de control interno</t>
  </si>
  <si>
    <t>Utilizar la condición de trabajador del área de Servicios generales
(Almacén) para alterar, ocultar u omitir información asociado al manejo de inventarios (Activos fijos) en beneficio propio o de terceros.</t>
  </si>
  <si>
    <t>Falta de ética, empleados sin sentido de pertenencia</t>
  </si>
  <si>
    <t xml:space="preserve">Falta de ética, empleados sin sentido de pertenencia; </t>
  </si>
  <si>
    <t>Perdida de los bienes</t>
  </si>
  <si>
    <t>Profesional de activos fijos</t>
  </si>
  <si>
    <t>Formato Registro de propiedad planta y equipo FOAD-20</t>
  </si>
  <si>
    <t>Semanal</t>
  </si>
  <si>
    <t xml:space="preserve">Seguimiento anual de los activos fijos. </t>
  </si>
  <si>
    <t>Utilizar la condición de empleado del proceso de Gestión Jurídica para ejercer una indebida asesoría o defensa (judicial o administrativa) con la finalidad de favorecer intereses contrarios a los de EMPAS S.A E.S.P, en beneficio propio o de terceros.</t>
  </si>
  <si>
    <t>Expediente contractual</t>
  </si>
  <si>
    <t>Utilizar la condición de empleado  del proceso de Gestión Contractual para solicitar o recibir dádivas, o cualquier otro beneficio,  para incluir irregularmente a un interesado en participar dentro de algún procesos de selección con el fin de ser elegido.</t>
  </si>
  <si>
    <t>Utilizar la condicion de empleado del area de servicio al cliente para extraer documentos relacionados con PQRs de suscriptores y usuarios</t>
  </si>
  <si>
    <t>Retrasos en las transferencias documentales</t>
  </si>
  <si>
    <t>Perdida de los expedientes y documentos; Falta de soportes probatorios</t>
  </si>
  <si>
    <t>Organizar y  custodiar los expedientes relacionados con PQRs</t>
  </si>
  <si>
    <t>Utilizar la condicion de empleado del proceso integral de aguas y residuos para permitir el ingreso y decarga de residuos que no puedan ser tratados en la planta de residuos especiales no peligrosos de la Ptar Rio Frio</t>
  </si>
  <si>
    <t>Profesional TIAR</t>
  </si>
  <si>
    <t xml:space="preserve">El operador revisa y registra </t>
  </si>
  <si>
    <t xml:space="preserve">FORMATO BITACORA DE VIGILANCIA FOTIAR-33;SEGUIMIENTO Y CONTROL DE TRATAMIENTO DE LODOS RESIDUALES NO PELIGROSOS ( DOMESTICOS Y NO DOMESTICOS)  FOGC-19 </t>
  </si>
  <si>
    <t>Utilizar la condicion de empleado del area de sistemas para manipular, adulterar o hacer uso indebido de información a la que se tenga acceso como empleados o contratista, en beneficio propio o de terceros.</t>
  </si>
  <si>
    <t>Profesional sistemas</t>
  </si>
  <si>
    <t>Reporte del software</t>
  </si>
  <si>
    <t>Amiguismo; ausencia de  imparcialidad y objetividad</t>
  </si>
  <si>
    <t>Realizar auditorias basados en los instrumentos dados por el DAFP</t>
  </si>
  <si>
    <t>Profesionales oficina de control interno</t>
  </si>
  <si>
    <t>Bimensual</t>
  </si>
  <si>
    <t xml:space="preserve">Utilizar la condición de empleado o contratista del área de expansion de infraestructura para realizar una supervision e interventoria desleal </t>
  </si>
  <si>
    <t>Obras inconclusas y/o de baja calidad; sobre costos en las obras</t>
  </si>
  <si>
    <t>Comunicar al gerente el no cumplimiento de las especificaciones del personal contratado</t>
  </si>
  <si>
    <t>Utilizar la condición de empleado o contratista del área de expansion de infraestructura para facilitar tramites (vertimientos) u omision de informacion para beneficio propio o de terceros</t>
  </si>
  <si>
    <t>Utilizar la condición de empleado o contratista del área de expansion de infraestructura para facilitar informacion sensible (catastros y/o diseños) en beneficio propio o de terceros.</t>
  </si>
  <si>
    <t>Contratos</t>
  </si>
  <si>
    <t>Utilizar la condición de empleado o contratista del área de Operación de infraestructura para cobrar por la gestion de un tramite (permisos para intervencion de espacio publico) y/o acordar limpiezas, en cañadas, canaletas o demas sistemas que no sean parte de la infraestructura de la empresa</t>
  </si>
  <si>
    <t>Asesor de gerencia OPI</t>
  </si>
  <si>
    <t>Utilizar la condición de empleado o contratista del área de Operación de infraestructura para prestar servicio de equipos de succion- presion, e investigacion de redes sin la autorizacion de la entidad</t>
  </si>
  <si>
    <t>Asesor de gerencia OPI; Operador de maquinaria</t>
  </si>
  <si>
    <t>Realizar seguimiento mediante el GPS</t>
  </si>
  <si>
    <t>Afectación del servicio; Perdida económica</t>
  </si>
  <si>
    <t>Revisión y registro de los activos fijos que salen de la organización.</t>
  </si>
  <si>
    <t>A través de la revisión por parte del vigilante</t>
  </si>
  <si>
    <t>Profesional de gestión humana</t>
  </si>
  <si>
    <t xml:space="preserve">Verificar los formularios autorizados por la gerencia comparado con la información que cada oficina reporta </t>
  </si>
  <si>
    <t>A través del aplicativo de nomina</t>
  </si>
  <si>
    <t>La oficina de control interno realiza la vigilancia sobre la información de los viáticos</t>
  </si>
  <si>
    <t xml:space="preserve">Perdida y manipulación de información, soportes o documentos faltos </t>
  </si>
  <si>
    <t>Asesor de gerencia de Gestión Humana</t>
  </si>
  <si>
    <t xml:space="preserve">Validar la información de la Hoja de vida y los documentos soportes </t>
  </si>
  <si>
    <t>A través de la verificación con las entidades emisoras de los documentos</t>
  </si>
  <si>
    <t>Verificación de requisitos mínimos en lista de chequeo</t>
  </si>
  <si>
    <t>Conflictos de intereses; Coacción ejercida en su contra</t>
  </si>
  <si>
    <t xml:space="preserve"> ARL no reconozca  incapacidades o, indemnizaciones; sanciones o multas por incumplimiento</t>
  </si>
  <si>
    <t>Verificar los soportes de la investigación</t>
  </si>
  <si>
    <t>A través de la información documentada del proceso de SST</t>
  </si>
  <si>
    <t>Declaración juramentada de los hechos del accidente</t>
  </si>
  <si>
    <t>Perdida económica y reputaciones; Sanciones y multas</t>
  </si>
  <si>
    <t>Asesor de gerencia de sistemas; profesionales y técnicos</t>
  </si>
  <si>
    <t>Revisión las acciones efectuadas por los usuarios de los sistemas.</t>
  </si>
  <si>
    <t>A través de bitácora</t>
  </si>
  <si>
    <t xml:space="preserve">Asignar permisos de accesos limitados de la infraestructura de Tecnología de la información </t>
  </si>
  <si>
    <t>Bitácora y el formato de registro de autorizaciones FOGI-04</t>
  </si>
  <si>
    <t>Daño en la infraestructura TI; robo o perdida de información.</t>
  </si>
  <si>
    <t>Revisar la configuración y las políticas del FIREWALL</t>
  </si>
  <si>
    <t>A través del Software</t>
  </si>
  <si>
    <t>Verificar  los documentos foliados de la propuesta</t>
  </si>
  <si>
    <t>A través del índice de numeración de la propuesta</t>
  </si>
  <si>
    <t xml:space="preserve">Verificar el cumplimiento de los documentos solicitados en los Términos de referencia </t>
  </si>
  <si>
    <t>hallazgos de auditoria sesgados y un informe que no evidencia la realidad de la organización: afectación de una determinada área</t>
  </si>
  <si>
    <t>A través del código de ética del auditor, estatutos de auditoria y carta de representación</t>
  </si>
  <si>
    <t>DEGM-01 Estatuto de auditoria y código de ética del auditor; Actas de reunión</t>
  </si>
  <si>
    <t xml:space="preserve">Pág.. 1 de 1 </t>
  </si>
  <si>
    <t xml:space="preserve">Toma de decisiones subjetivas por parte del operador disciplinario que contraríen el ordenamiento jurídico </t>
  </si>
  <si>
    <t>Perdida de credibilidad y confianza en la institución</t>
  </si>
  <si>
    <t xml:space="preserve">Certificación de órganos de control </t>
  </si>
  <si>
    <t xml:space="preserve">A través del cuadro consolidado de los procesos  disciplinarios adelantados por el despacho </t>
  </si>
  <si>
    <t>Asesor de gerencia de asuntos disciplinarios</t>
  </si>
  <si>
    <t xml:space="preserve">Falta de monitoreo y/o supervisión del cumplimiento del uso correcto de la información estratégica y documental </t>
  </si>
  <si>
    <t>Daño a la imagen institucional; Utilización de documentos institucionales para fines fraudulentos</t>
  </si>
  <si>
    <t>Validar la autorización del permiso de acceso a los  puertos USB y  escritura en discos de unidades ópticas</t>
  </si>
  <si>
    <t xml:space="preserve">A través de la configuración en el servidor de dominio </t>
  </si>
  <si>
    <t>Restringir el acceso a los puertos USB y  escritura en discos unidades ópticas a través del servidor de dominio</t>
  </si>
  <si>
    <t>Técnico y visitador domiciliario</t>
  </si>
  <si>
    <t xml:space="preserve">A través de la asignación personal de planta </t>
  </si>
  <si>
    <t>Reubicación de los documentos en un espacio adecuado y seguro</t>
  </si>
  <si>
    <t>Formato único de inventario documental FOAD-02 (soporte transferencias documentales)</t>
  </si>
  <si>
    <t>Fallas en la asignación, manejo y/o resguardo de : usuarios, contraseñas, permisos, claves, accesos, etc.; en el sistema de información de la empresa; Modificación a soportes de facturación.</t>
  </si>
  <si>
    <t>Disminución en los ingresos de la empresa; Perdida de la imagen institucional</t>
  </si>
  <si>
    <t>Técnico administrativo / profesional de facturación</t>
  </si>
  <si>
    <t>A través de la solicitud de la cedula ,el RUT, dirección, teléfono, recibo del agua para corroborar datos de estratificación</t>
  </si>
  <si>
    <t xml:space="preserve">Solicitar nuevamente al usuario la información faltante </t>
  </si>
  <si>
    <t xml:space="preserve">Usuario de contabilidad de creación del tercero </t>
  </si>
  <si>
    <t xml:space="preserve">Aprobación indebida de disponibilidades; Aprobación indebida de costos directos de conexión.  </t>
  </si>
  <si>
    <t>Beneficios económicos con ocasión del ejerció de sus funciones e interés particular</t>
  </si>
  <si>
    <t>Conflicto de intereses, beneficio económico</t>
  </si>
  <si>
    <t>Mala imagen de la empresa y mala utilización de los recursos</t>
  </si>
  <si>
    <t>Verificar la información suministrada por los distritos en cuanto a las labores diarias de la cuadrilla de limpieza</t>
  </si>
  <si>
    <t>Verificar el cumplimiento del cronograma de limpieza y mantenimiento</t>
  </si>
  <si>
    <t xml:space="preserve">Beneficio económico, falta de ética profesional; </t>
  </si>
  <si>
    <t>Perdidas económicas a la entidad</t>
  </si>
  <si>
    <t>Conflicto de intereses y falta de ética profesional</t>
  </si>
  <si>
    <t>Verificar que el supervisor cuente con las competencias, formación y que sea de planta; En el caso de que el interventor sea contratista debe cumplir con la experiencia, formación y competencia adecuada</t>
  </si>
  <si>
    <t>a través de memorando de designación de supervisor  FOCGO-08</t>
  </si>
  <si>
    <t>Memorando; contrato del interventoría</t>
  </si>
  <si>
    <t>Contaminación de la red, incumplimiento normativo de la resolución 631 de 2015.</t>
  </si>
  <si>
    <t>Verificar la documentación del proceso de vertimientos</t>
  </si>
  <si>
    <t>Rotar la información individual de los suscriptores para el seguimiento</t>
  </si>
  <si>
    <t>Falta de ética profesional; conflicto de intereses</t>
  </si>
  <si>
    <t>Perdida de información y contaminación ambiental</t>
  </si>
  <si>
    <t>Verificar la inclusión del estatuto de anticorrupción en los contratos</t>
  </si>
  <si>
    <t xml:space="preserve"> A través de clausula de confidencialidad en los contratos (contratistas)</t>
  </si>
  <si>
    <t xml:space="preserve">Daño en el proceso y funcionamiento de la planta de residuos especiales no peligrosos de la PTAR Rio Frio; Denuncias, quedas o demandas en contra de la empresa por organismos de control ambiental; Apertura de investigaciones e imposición de sanciones a la empresa; Daño de la imagen institucional. </t>
  </si>
  <si>
    <t>Verificar la autorización de ingreso y el tipo de residuos</t>
  </si>
  <si>
    <t>A través de  los instructivos y formatos del proceso</t>
  </si>
  <si>
    <t>Perdida económica, afectación del servicios e investigaciones internas</t>
  </si>
  <si>
    <t>Técnico administrativo de servicios generales</t>
  </si>
  <si>
    <t xml:space="preserve">Validar las existencias del inventario del almacén </t>
  </si>
  <si>
    <t>A través del aplicativo de inventarios</t>
  </si>
  <si>
    <t>La oficina de control interno realiza seguimiento del inventario periódicamente</t>
  </si>
  <si>
    <t>Verificar la existencia y asignación de los activos fijos</t>
  </si>
  <si>
    <t>A través de las visitas programadas</t>
  </si>
  <si>
    <t>La oficina de control interno realiza seguimiento periódico a los activos</t>
  </si>
  <si>
    <t>Cronograma de seguimiento de activos fijo y el formato FOAD-21 registro de verificación periódica física de inventario</t>
  </si>
  <si>
    <t>Desconocimiento de las directrices y normas internas de la planta y/o falta de claridad en las mismas para los tipos de residuos que pueden ser dispuestos y tratados en la planta de residuos especiales no peligrosos de la Ptar Rio Frio</t>
  </si>
  <si>
    <t>Utilizar la condición de empleado del área de Tesoreria  para autorizar, reconocer o desviar pagos indebidos en beneficio propio o de terceros.</t>
  </si>
  <si>
    <t xml:space="preserve">Errores en la segregación de permisos; Debilidad en el control de acceso a la información física o digital; Funcionarios corruptos, con perdida de valores y sin sentido de pertenencia. </t>
  </si>
  <si>
    <t>Perdida económica, Investigaciones a los trabajadores.</t>
  </si>
  <si>
    <t>Plataforma de las entidades financieras</t>
  </si>
  <si>
    <t>Documento: ODP (ORDEN DE PAGO), PP (PAGO DE PROVEEDORES), PN (PAGO DE NOMINA)</t>
  </si>
  <si>
    <t>Utilizar la condición de empleado del proceso de Gestion Financiera para solicitar o recibir dadivas a cambio de otorgar información confidencial del proceso.</t>
  </si>
  <si>
    <t>Diaria</t>
  </si>
  <si>
    <t xml:space="preserve">Asesor y profesionales de la subgerencia administrativa y financiera </t>
  </si>
  <si>
    <t>Manual de roles y responsabilidades</t>
  </si>
  <si>
    <t>Contratos con acuerdos de confidencialidad</t>
  </si>
  <si>
    <t>Informe por parte de control interno. PP (pago de proveedores)</t>
  </si>
  <si>
    <t xml:space="preserve">Falta de ética </t>
  </si>
  <si>
    <t>Perdida económica y apertura de riesgos disciplinarios</t>
  </si>
  <si>
    <t>Verifica que el estabelecimiento tenga registro único tributario</t>
  </si>
  <si>
    <t>A través de la factura electrónica</t>
  </si>
  <si>
    <t>Arqueo por parte de la oficina de control interno; y verificación de las facturas por parte de la oficina de contabilidad</t>
  </si>
  <si>
    <t>Asesor de gerencia de tesorería y profesionales</t>
  </si>
  <si>
    <t>Asignación de roles para el cargue y autorización de los pagos</t>
  </si>
  <si>
    <t>Verificación de los requisitos legales que se requieren para el proceso del  pago</t>
  </si>
  <si>
    <t xml:space="preserve">Asignación de usuario y clave  según el rol que tenga </t>
  </si>
  <si>
    <t>Utilizar la condición de empleado de la gerencia general  para para sobornar (Cohecho) y realizar concusiones en investigaciones y sanciones.</t>
  </si>
  <si>
    <t>Utilizar la condicion de empleado de la gerencia general para dilatar  los procesos con el propósito de obtener el vencimiento de términos o la prescripción del mismo</t>
  </si>
  <si>
    <t>Utilizar la condición de funcionario del área de gestión comercial (Facturación y creación de terceros)para modificar y/o actualizar de forma indebida parámetros asociados a la facturación tales como: clase, uso, estrato, tarifa, dirección, tipo de instalación, entre otros, en beneficio propio o de terceros.</t>
  </si>
  <si>
    <t>Aprovechar la condición de funcionario del área de control de proyectos externos para aceptar documentos falsos en beneficio propio o de terceros.</t>
  </si>
  <si>
    <t>Utilizar la condición de funcionario o contratista del área de Operación de infraestructura para cobrar por la gestión de un tramite (permisos para intervención de espacio publico) y/o acordar limpiezas, en cañadas, canaletas o demás sistemas que no sean parte de la infraestructura de la empresa</t>
  </si>
  <si>
    <t>Utilizar la condición de funcionario o contratista del área de Operación de infraestructura para prestar servicio de equipos de succión- presión, e investigación de redes sin la autorización de la entidad</t>
  </si>
  <si>
    <t xml:space="preserve">Utilizar la condición de funcionario o contratista del área de expansión de infraestructura para realizar una supervisión e interventoría desleal </t>
  </si>
  <si>
    <t>Utilizar la condición de funcionario o contratista del área de expansión de infraestructura para facilitar tramites (vertimientos) u omisión de información para beneficio propio o de terceros</t>
  </si>
  <si>
    <t>Utilizar la condición de funcionario o contratista del área de expansión de infraestructura para facilitar información sensible (catastros y/o diseños) en beneficio propio o de terceros.</t>
  </si>
  <si>
    <t>Utilizar la condición de funcionario del proceso integral de aguas y residuos para permitir el ingreso y descarga de residuos que no puedan ser tratados en la planta de residuos especiales no peligrosos de la Ptar Rio Frio</t>
  </si>
  <si>
    <t>Utilizar la condición de funcionario o contratista del área de Almacén y Compras para apropiarse, hurtar o transferir de forma indebida elementos de consumo y/o materiales, en beneficio propio, o de terceros</t>
  </si>
  <si>
    <t>Utilizar la condición de funcionario del área de Servicios generales
(Almacén) para alterar, ocultar u omitir información asociado al manejo de inventarios (Activos fijos) en beneficio propio o de terceros.</t>
  </si>
  <si>
    <t>Aprovechar la condición de funcionario o contratista de EMPAS S.A E.S.P  para hurtar, robar o extraer elementos de la organización, en beneficio propio o de terceros.</t>
  </si>
  <si>
    <t>Utilizar la condición de funcionario del área de Tesorería  para autorizar, reconocer o desviar pagos indebidos en beneficio propio o de terceros.</t>
  </si>
  <si>
    <t>Utilizar la condición de funcionario del proceso de Gestión Financiera para solicitar o recibir dadivas a cambio de otorgar información confidencial del proceso.</t>
  </si>
  <si>
    <t>Utilizar la condición de funcionario del área de Gestión Humana con el fin de manipular, alterar, filtrar, destruir o estropear intencionalmente los aplicativos y /o información (física o digital) necesaria para la aprobación de pagos o beneficios laborales sin el cumplimiento de requisitos, en beneficio propio, de particulares y/o terceros.</t>
  </si>
  <si>
    <t>Utilizar la condición de funcionario del área de Gestión Humano para alterar, ocultar, filtrar, destruir u omitir intencionalmente información (física o digital) destinada o que soporte los procesos de selección, promoción y vinculación laboral, en beneficio propio, de particulares y/o terceros.</t>
  </si>
  <si>
    <t>Utilizar la condición de funcionario del área SST para alterar, desviar, modificar u omitir pruebas e información (física o digital) asociadas a las investigaciones y trámites de accidentes de trabajo o enfermedad laboral, en beneficio propio, de particulares y/o terceros</t>
  </si>
  <si>
    <t>Utilizar la condición de funcionario  integrante de la oficina de control interno para influenciar en el desarrollo y resultado de las auditorias</t>
  </si>
  <si>
    <t>Utilizar la condición de funcionario de la gerencia general  para apropiarse de recursos de caja menor, en beneficio propio o de terceros.</t>
  </si>
  <si>
    <t>Aprovechar la condición de funcionario del área de planeación para el uso indebido de la información estratégica y la del sistema integrado de gestión y control  en beneficio propio o de terceros.</t>
  </si>
  <si>
    <t xml:space="preserve">Utilizar la condición de funcionario del área de servicio al cliente para cobrar a las usuarios dinero con el fin de agilizar trámites.  </t>
  </si>
  <si>
    <t>Utilizar la condición de funcionario del área de servicio al cliente para extraer documentos relacionados con PQRs de suscriptores y usuarios</t>
  </si>
  <si>
    <t xml:space="preserve">CONTROL DE CAMBIOS DE FORMATO </t>
  </si>
  <si>
    <t>DESCRIPCIÓN DE LOS CAMBIOS</t>
  </si>
  <si>
    <t>Emisión inicial vigencia 2022 aprobado en Comité de Coordinación de Control Interno.</t>
  </si>
  <si>
    <t>Si este documento se encuentra impreso se considera COPIA NO CONTROLADA, se garantiza su vigencia si este documento corresponde a la versión publicada en el aplicativo de Gestión Documental VISIÓN CALIDAD de EMPAS S.A</t>
  </si>
  <si>
    <t>VERSIÓN:05</t>
  </si>
  <si>
    <t xml:space="preserve">MAPA DE RIESGOS DE CORRUPCIÓN </t>
  </si>
  <si>
    <t xml:space="preserve">Trimestral </t>
  </si>
  <si>
    <t>La emision de la carta  de costos directos de conexión es digital y queda cargada en el aplicativo PQR.</t>
  </si>
  <si>
    <t>Lista de chequeo
FOGC-17  Formato de radicación nuevos usuarios y documentos soportes
FOGC-02 Acta de visita</t>
  </si>
  <si>
    <t xml:space="preserve">Realizar visitas de verificación de la conexión del predio a la red de alcantarillado. </t>
  </si>
  <si>
    <t xml:space="preserve">A través FOGC-02 Acta de visita. </t>
  </si>
  <si>
    <t>Registro fotografico de la visita</t>
  </si>
  <si>
    <t xml:space="preserve"> FOGC-02 Acta de visita. </t>
  </si>
  <si>
    <t>Profesional de expansión de infraestructura (PSMV y ARnD)</t>
  </si>
  <si>
    <t>Trimestral</t>
  </si>
  <si>
    <t xml:space="preserve">Charla de sensibilización con ejemplos practicos de  sanciones por fuga de información.
Listar y depurar los permisos asignados </t>
  </si>
  <si>
    <t>Charla de sensibilización con ejemplos practicos de  sanciones por fuga de información.
Compra de licencias oportuna y actualización</t>
  </si>
  <si>
    <r>
      <t xml:space="preserve">Control de trafico de datos a nivel de software.
</t>
    </r>
    <r>
      <rPr>
        <u/>
        <sz val="9"/>
        <color theme="1"/>
        <rFont val="Times New Roman"/>
        <family val="1"/>
      </rPr>
      <t>Plan de copias de seguridad de la información critica definida por usuarios y ejecutada por el  área de sistemas</t>
    </r>
    <r>
      <rPr>
        <sz val="9"/>
        <color theme="1"/>
        <rFont val="Times New Roman"/>
        <family val="1"/>
      </rPr>
      <t xml:space="preserve">. </t>
    </r>
  </si>
  <si>
    <t>A través del formato Registro de actividades cuadrilla de operación FOOI-02.</t>
  </si>
  <si>
    <t>FOOI-05 Cronograma de actividades de limpieza y mantenimiento</t>
  </si>
  <si>
    <r>
      <t>Verificar sectores donde se atendieron las necesidades</t>
    </r>
    <r>
      <rPr>
        <u/>
        <sz val="9"/>
        <color theme="1"/>
        <rFont val="Times New Roman"/>
        <family val="1"/>
      </rPr>
      <t xml:space="preserve"> y /o prestaciones del servicio </t>
    </r>
  </si>
  <si>
    <r>
      <t xml:space="preserve">FOOI-08 Registro de actividades maquinaria y equipos, FOOI-07 Registro de operación maquinaria y equipo; FOOI-04 reporte de investigación de equipos de televisión
</t>
    </r>
    <r>
      <rPr>
        <u/>
        <sz val="9"/>
        <color theme="1"/>
        <rFont val="Times New Roman"/>
        <family val="1"/>
      </rPr>
      <t>FOGC-03 Formato de registro de operación de maquinaria y equipo .</t>
    </r>
  </si>
  <si>
    <r>
      <t>Registro diario de movimientos según GPS
R</t>
    </r>
    <r>
      <rPr>
        <u/>
        <sz val="9"/>
        <color theme="1"/>
        <rFont val="Times New Roman"/>
        <family val="1"/>
      </rPr>
      <t>egistro fotografico de evidencia de actividades realizadas en campo  en el grupo de operación de wassa</t>
    </r>
    <r>
      <rPr>
        <sz val="9"/>
        <color theme="1"/>
        <rFont val="Times New Roman"/>
        <family val="1"/>
      </rPr>
      <t xml:space="preserve">p </t>
    </r>
  </si>
  <si>
    <t>EMPRESA PÚBLICA DE ALCANTARILLADO DE SANTANDER S. A. ESP</t>
  </si>
  <si>
    <t xml:space="preserve">MEDICIÓN, ANÁLISIS Y MEJORA </t>
  </si>
  <si>
    <t>GESTIÓN CONTRACTUAL</t>
  </si>
  <si>
    <t>GESTION JURÍDICA</t>
  </si>
  <si>
    <t xml:space="preserve">Revisión de conclusiones de auditoria a través de mesas de trabajo. </t>
  </si>
  <si>
    <t>Verificar las competencias, formación y experiencia de los abogados con representación judicial y extrajudicial o con actividades frente a entes de control</t>
  </si>
  <si>
    <t>A través del cuadro consolidado de la ejecución de las actividades y el informe de ejecución y supervisión</t>
  </si>
  <si>
    <t>Verificar el cumplimiento de las responsabilidades dentro de los procesos, expedientes y actividades asignadas</t>
  </si>
  <si>
    <t>Falta de control y seguimiento eficaz por parte del supervisor para los contratistas y para el personal de planta, por parte del jefe inmediato y/o superior jerárquico; Manipulación de información (física o digital) por falta o fallas en los elementos de resguardo y custodia de información; Empleados de la empresa con ausencia de valores, sin sentido de pertenencia y/o falta de ética en la ejecución de sus labores o en la realización de trámites</t>
  </si>
  <si>
    <t>Omitir o incluir documentos según conveniencia para la participación de la oferta de un proponente; Aprovechar la manualidad del proceso al momento de enlistar y consolidar la información</t>
  </si>
  <si>
    <t>Favorecimiento de contratistas</t>
  </si>
  <si>
    <t>Sanciones y  multas</t>
  </si>
  <si>
    <t>Utilizar la condición de funcionario del proceso de Gestión Contractual para solicitar o recibir dádivas, o cualquier otro beneficio,  para incluir irregularmente a un interesado en participar dentro de algún procesos de selección con el fin de ser elegido</t>
  </si>
  <si>
    <t>GESTIÓN INFORMÁTICA</t>
  </si>
  <si>
    <t>Utilizar la condición de funcionario del área de sistemas para manipular, adulterar o hacer uso indebido de información a la que se tenga acceso como empleados o contratista, en beneficio propio o de terceros</t>
  </si>
  <si>
    <t>Utilizar la condición de funcionario del área de sistemas para ejecutar ataques o facilitar el acceso de cibercriminales  a los sistemas y/o infraestructura tecnológica de EMPAS S. A. ESP  con el fin de sabotear, vulnerar o comprometer la información de la empresa, en beneficio propio o de terceros</t>
  </si>
  <si>
    <t xml:space="preserve">Instalación de software malicioso o modificación ilegal de software corporativo; Funcionarios corruptos, con perdida de valores y sin sentido de pertenecía; Fallas en el resguardo, custodia de información y/o vulnerabilidades de red. </t>
  </si>
  <si>
    <t xml:space="preserve">GESTIÓN HUMANA </t>
  </si>
  <si>
    <t xml:space="preserve">EXPANSIÓN DE INFRAESTRUCTURA </t>
  </si>
  <si>
    <t>DIRECCIONAMIENTO ESTRATÉGICO</t>
  </si>
  <si>
    <t>GESTIÓN COMERCIAL</t>
  </si>
  <si>
    <t xml:space="preserve">GESTIÓN ADMINISTRATIVA </t>
  </si>
  <si>
    <t>GESTIÓN FINANCIERA</t>
  </si>
  <si>
    <t>Utilizar la condición de funcionario de la oficina de asuntos disciplinarios  para dilatar  los procesos con el propósito de obtener el vencimiento de términos o la prescripción del mismo.</t>
  </si>
  <si>
    <t xml:space="preserve">Cuadro consolidado del estado de los procesos </t>
  </si>
  <si>
    <t>Secretario General</t>
  </si>
  <si>
    <t>Actualización del mapa de riesgos para la vigencia 2024</t>
  </si>
  <si>
    <t>Actualización del mapa de riesgos para la vigencia 2025</t>
  </si>
  <si>
    <t>Utilizar la condición de  funcionario del proceso de Gestión Jurídica para ejercer una indebida asesoría o defensa (judicial o administrativa) con la finalidad de favorecer intereses contrarios a los de EMPAS S. A. ESP, en beneficio propio o de terceros</t>
  </si>
  <si>
    <t>Realizar capacitaciones a los abogados con representación judicial y extrajudicial y de interacción con los entes de control</t>
  </si>
  <si>
    <t>Supervisor (Secretario General y/o profesionales)</t>
  </si>
  <si>
    <t>Asesor de Gerencia, grado 01 - Contratación</t>
  </si>
  <si>
    <t xml:space="preserve">Asesor de Gerencia, grado 01 Sisitemas
</t>
  </si>
  <si>
    <t>Capacitación a los asesores de gerencia - asuntos disciplinario  en las actualización de   derecho disciplinario</t>
  </si>
  <si>
    <t>Informe de Evaluación jurídica técnica y económica</t>
  </si>
  <si>
    <t>Actualización de las actividades de los planes de acción de los riesgos con calificacion alta,  y actualización de los controles del riesgo Utilizar la condición de funcionario o contratista del área de Operación de infraestructura para prestar servicio de equipos de succión- presión, e investigación de redes sin la autorización de la empresa.</t>
  </si>
  <si>
    <t xml:space="preserve">Recordar el  cumplimiento del MADE-01  y FODE 12.  </t>
  </si>
  <si>
    <t>Transferencia documental</t>
  </si>
  <si>
    <t>Según programación de Servicios Generales</t>
  </si>
  <si>
    <t>3</t>
  </si>
  <si>
    <t>Verificar antecedentes del equipo de trabajo de la oficina asuntos disciplinarios a la hora de vincular.</t>
  </si>
  <si>
    <t>A través de la paginas de órganos de control</t>
  </si>
  <si>
    <t>Socialización del Manual de supervisión e interventoría a los profesionales delegados para la actividad.</t>
  </si>
  <si>
    <t>Asesor de gerencia de expansión de infraestructura</t>
  </si>
  <si>
    <t xml:space="preserve">Verificación de los planes de muestreo con los laboratorios via telefonica. </t>
  </si>
  <si>
    <t>Socialización del estatuto anticorrupción  al personal involucrado en los procesos de catastros y diseños.</t>
  </si>
  <si>
    <t>Asesor de expansión infraestructura y jefe de oficina de control interno</t>
  </si>
  <si>
    <t>Utilizar la condición de funcionario de la gerencia general  para  sobornar (Cohecho) y realizar concusiones en investigaciones y sanciones.</t>
  </si>
  <si>
    <t xml:space="preserve">Gerente General </t>
  </si>
  <si>
    <t>Secretaria del  Gerente General</t>
  </si>
  <si>
    <r>
      <t xml:space="preserve">Asesora de Gerencia de contratación
</t>
    </r>
    <r>
      <rPr>
        <u/>
        <sz val="9"/>
        <color theme="1"/>
        <rFont val="Times New Roman"/>
        <family val="1"/>
      </rPr>
      <t xml:space="preserve">Asesor de gerencia- Gestion Humana </t>
    </r>
  </si>
  <si>
    <r>
      <t xml:space="preserve">Asesor de Gerencia-Contratacion 
</t>
    </r>
    <r>
      <rPr>
        <u/>
        <sz val="9"/>
        <color theme="1"/>
        <rFont val="Times New Roman"/>
        <family val="1"/>
      </rPr>
      <t xml:space="preserve">Asesor de Gerencia- Expansión de Infraestructura </t>
    </r>
  </si>
  <si>
    <t>Profesionales  o contratistas de Control de proyectos externos</t>
  </si>
  <si>
    <r>
      <t xml:space="preserve">Verificar la información requerida para la aprobación de proyectos 
</t>
    </r>
    <r>
      <rPr>
        <u/>
        <sz val="9"/>
        <color theme="1"/>
        <rFont val="Times New Roman"/>
        <family val="1"/>
      </rPr>
      <t>Asigancion, verificacion y seguimiento de visitas</t>
    </r>
    <r>
      <rPr>
        <sz val="9"/>
        <color theme="1"/>
        <rFont val="Times New Roman"/>
        <family val="1"/>
      </rPr>
      <t xml:space="preserve"> </t>
    </r>
  </si>
  <si>
    <r>
      <t xml:space="preserve">A través  de la información documentada y la normativa aplicable 
</t>
    </r>
    <r>
      <rPr>
        <u/>
        <sz val="9"/>
        <color theme="1"/>
        <rFont val="Times New Roman"/>
        <family val="1"/>
      </rPr>
      <t xml:space="preserve">Informe mensual </t>
    </r>
  </si>
  <si>
    <r>
      <rPr>
        <u/>
        <sz val="9"/>
        <color theme="1"/>
        <rFont val="Times New Roman"/>
        <family val="1"/>
      </rPr>
      <t>Utilizar la condición de funcionario o contratista del área de Control de proyectos externos para omitir, retrasar, registrar información contraria a la verdad, alterar información obtenida o incumplir con las formalidades establecidoas en el procedimiento a llevar a cabo  en las revisiones previas o especializadas (disponibilidades, matriculas, provisionales de servicio y rotura de pavimento , visitas de supervisión de obra a urbanizadores y pilas publicas )en beneficio particular y/o de terceros</t>
    </r>
    <r>
      <rPr>
        <sz val="9"/>
        <color theme="1"/>
        <rFont val="Times New Roman"/>
        <family val="1"/>
      </rPr>
      <t>.</t>
    </r>
  </si>
  <si>
    <r>
      <t xml:space="preserve"> </t>
    </r>
    <r>
      <rPr>
        <u/>
        <sz val="9"/>
        <color theme="1"/>
        <rFont val="Times New Roman"/>
        <family val="1"/>
      </rPr>
      <t>Beneficios económicos con ocasión del ejercicio de sus funciones o en el alcance de las actividades derivadas de su obligaciones contractuales ; Omitir las directrices de la entidad para favorecer un proyecto propio o de un tercero</t>
    </r>
  </si>
  <si>
    <r>
      <t xml:space="preserve">Aprobación indebida de disponibilidades; Aprobación indebida de costos directos de conexión.  
</t>
    </r>
    <r>
      <rPr>
        <u/>
        <sz val="9"/>
        <color theme="1"/>
        <rFont val="Times New Roman"/>
        <family val="1"/>
      </rPr>
      <t xml:space="preserve">Perdida de credibilidad institucional </t>
    </r>
  </si>
  <si>
    <t xml:space="preserve">
Revision y actualiazacion del procedimiento y socializacion del mismo a los funcionarios 
Correo institucional la Gerencia con la necesidad </t>
  </si>
  <si>
    <t xml:space="preserve">Utilizar la condición de agente de correspondencia para dilatar y/u obstruir la recepcion de la documentacion </t>
  </si>
  <si>
    <t>Falta de ética y Omitir las directrices de la entidad para favorecer un proyecto propio o de un tercero</t>
  </si>
  <si>
    <t>Perdida reputacional</t>
  </si>
  <si>
    <t xml:space="preserve">Diario </t>
  </si>
  <si>
    <t xml:space="preserve">Supervisor </t>
  </si>
  <si>
    <t xml:space="preserve">Ejercer las funciones de supervision </t>
  </si>
  <si>
    <t xml:space="preserve">Informe de supervision </t>
  </si>
  <si>
    <t xml:space="preserve">Reuniones periodicas de evaluacion del personal operarivo </t>
  </si>
  <si>
    <t xml:space="preserve">Registro de asistencia </t>
  </si>
  <si>
    <t>A través del APLICATIVO GEOVISOR</t>
  </si>
  <si>
    <t>Pantallazo de seguimiento en el aplicativo GEOVISOR</t>
  </si>
  <si>
    <t xml:space="preserve">Asignar permisos de accesos limitados al aplicativo SIG y a los puertos USB </t>
  </si>
  <si>
    <t>2 semestre 2026</t>
  </si>
  <si>
    <t>Octubre de 2026</t>
  </si>
  <si>
    <t>Junio de 2026</t>
  </si>
  <si>
    <t>Junio  de 2026</t>
  </si>
  <si>
    <t>Julio de 2026</t>
  </si>
  <si>
    <t>Enero 29 de 2026</t>
  </si>
  <si>
    <t>Actualización del mapa de riesgos para la vigencia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</si>
</sst>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1"/>
      <color theme="1"/>
      <name val="Times New Roman"/>
      <family val="1"/>
    </font>
    <font>
      <sz val="11"/>
      <color theme="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1"/>
      <name val="Times New Roman"/>
      <family val="1"/>
    </font>
    <font>
      <sz val="11"/>
      <color theme="1"/>
      <name val="Arial Narrow"/>
      <family val="2"/>
    </font>
    <font>
      <b/>
      <sz val="18"/>
      <color theme="1"/>
      <name val="Arial Narrow"/>
      <family val="2"/>
    </font>
    <font>
      <b/>
      <sz val="11"/>
      <color theme="1"/>
      <name val="Arial Narrow"/>
      <family val="2"/>
    </font>
    <font>
      <b/>
      <u/>
      <sz val="9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i/>
      <sz val="9"/>
      <color theme="0" tint="-0.499984740745262"/>
      <name val="Times New Roman"/>
      <family val="1"/>
    </font>
    <font>
      <u/>
      <sz val="9"/>
      <color theme="1"/>
      <name val="Times New Roman"/>
      <family val="1"/>
    </font>
  </fonts>
  <fills count="21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E383E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1" fillId="7" borderId="1" xfId="0" applyFont="1" applyFill="1" applyBorder="1"/>
    <xf numFmtId="0" fontId="1" fillId="5" borderId="1" xfId="0" applyFont="1" applyFill="1" applyBorder="1"/>
    <xf numFmtId="0" fontId="1" fillId="6" borderId="1" xfId="0" applyFont="1" applyFill="1" applyBorder="1"/>
    <xf numFmtId="0" fontId="1" fillId="9" borderId="1" xfId="0" applyFont="1" applyFill="1" applyBorder="1"/>
    <xf numFmtId="0" fontId="1" fillId="0" borderId="5" xfId="0" applyFont="1" applyBorder="1"/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9" fillId="4" borderId="1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2" fillId="15" borderId="1" xfId="0" applyFont="1" applyFill="1" applyBorder="1" applyAlignment="1">
      <alignment horizontal="center" vertical="center" wrapText="1"/>
    </xf>
    <xf numFmtId="0" fontId="9" fillId="14" borderId="14" xfId="0" applyFont="1" applyFill="1" applyBorder="1" applyAlignment="1">
      <alignment horizontal="center" vertical="center" textRotation="90" wrapText="1"/>
    </xf>
    <xf numFmtId="0" fontId="9" fillId="8" borderId="13" xfId="0" applyFont="1" applyFill="1" applyBorder="1" applyAlignment="1">
      <alignment horizontal="center" vertical="center"/>
    </xf>
    <xf numFmtId="0" fontId="9" fillId="8" borderId="13" xfId="0" applyFont="1" applyFill="1" applyBorder="1" applyAlignment="1">
      <alignment horizontal="center" vertical="center" textRotation="90"/>
    </xf>
    <xf numFmtId="0" fontId="9" fillId="11" borderId="13" xfId="0" applyFont="1" applyFill="1" applyBorder="1" applyAlignment="1">
      <alignment horizontal="center" vertical="center"/>
    </xf>
    <xf numFmtId="0" fontId="9" fillId="11" borderId="13" xfId="0" applyFont="1" applyFill="1" applyBorder="1" applyAlignment="1">
      <alignment horizontal="center" vertical="center" textRotation="90"/>
    </xf>
    <xf numFmtId="0" fontId="9" fillId="10" borderId="13" xfId="0" applyFont="1" applyFill="1" applyBorder="1" applyAlignment="1">
      <alignment horizontal="center" vertical="center" textRotation="90"/>
    </xf>
    <xf numFmtId="0" fontId="9" fillId="3" borderId="13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 wrapText="1"/>
    </xf>
    <xf numFmtId="0" fontId="9" fillId="13" borderId="13" xfId="0" applyFont="1" applyFill="1" applyBorder="1" applyAlignment="1">
      <alignment horizontal="center" vertical="center"/>
    </xf>
    <xf numFmtId="0" fontId="9" fillId="12" borderId="14" xfId="0" applyFont="1" applyFill="1" applyBorder="1" applyAlignment="1">
      <alignment horizontal="center" vertical="center" textRotation="90"/>
    </xf>
    <xf numFmtId="0" fontId="9" fillId="13" borderId="13" xfId="0" applyFont="1" applyFill="1" applyBorder="1" applyAlignment="1">
      <alignment horizontal="center" vertical="center" wrapText="1"/>
    </xf>
    <xf numFmtId="0" fontId="9" fillId="15" borderId="13" xfId="0" applyFont="1" applyFill="1" applyBorder="1" applyAlignment="1">
      <alignment horizontal="center" vertical="center" textRotation="90"/>
    </xf>
    <xf numFmtId="0" fontId="9" fillId="15" borderId="13" xfId="0" applyFont="1" applyFill="1" applyBorder="1" applyAlignment="1">
      <alignment horizontal="center" vertical="center" wrapText="1"/>
    </xf>
    <xf numFmtId="0" fontId="9" fillId="19" borderId="13" xfId="0" applyFont="1" applyFill="1" applyBorder="1" applyAlignment="1">
      <alignment horizontal="center" vertical="center" wrapText="1"/>
    </xf>
    <xf numFmtId="0" fontId="9" fillId="18" borderId="13" xfId="0" applyFont="1" applyFill="1" applyBorder="1" applyAlignment="1">
      <alignment horizontal="center" vertical="center" textRotation="90" wrapText="1"/>
    </xf>
    <xf numFmtId="0" fontId="9" fillId="18" borderId="13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textRotation="90" wrapText="1"/>
    </xf>
    <xf numFmtId="0" fontId="9" fillId="0" borderId="1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1" fillId="0" borderId="0" xfId="0" applyFont="1"/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12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/>
    <xf numFmtId="0" fontId="2" fillId="0" borderId="1" xfId="0" applyFont="1" applyBorder="1"/>
    <xf numFmtId="0" fontId="1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horizontal="justify" wrapText="1"/>
    </xf>
    <xf numFmtId="0" fontId="0" fillId="0" borderId="0" xfId="0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17" fontId="8" fillId="0" borderId="1" xfId="0" applyNumberFormat="1" applyFont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20" borderId="1" xfId="0" applyFill="1" applyBorder="1" applyAlignment="1">
      <alignment horizontal="justify" vertical="center" wrapText="1"/>
    </xf>
    <xf numFmtId="0" fontId="9" fillId="20" borderId="1" xfId="0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4" fontId="18" fillId="20" borderId="1" xfId="0" applyNumberFormat="1" applyFont="1" applyFill="1" applyBorder="1" applyAlignment="1">
      <alignment horizontal="center" vertical="center" wrapText="1"/>
    </xf>
    <xf numFmtId="17" fontId="21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8" fillId="20" borderId="1" xfId="0" applyFont="1" applyFill="1" applyBorder="1" applyAlignment="1">
      <alignment horizontal="center" vertical="center" wrapText="1"/>
    </xf>
    <xf numFmtId="0" fontId="9" fillId="19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21" fillId="20" borderId="1" xfId="0" applyFont="1" applyFill="1" applyBorder="1" applyAlignment="1">
      <alignment horizontal="center" vertical="center" wrapText="1"/>
    </xf>
    <xf numFmtId="0" fontId="21" fillId="20" borderId="1" xfId="0" applyFont="1" applyFill="1" applyBorder="1" applyAlignment="1">
      <alignment vertical="center" wrapText="1"/>
    </xf>
    <xf numFmtId="0" fontId="21" fillId="20" borderId="1" xfId="0" applyFont="1" applyFill="1" applyBorder="1" applyAlignment="1">
      <alignment horizontal="center" vertical="center"/>
    </xf>
    <xf numFmtId="17" fontId="21" fillId="20" borderId="1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9" fillId="19" borderId="1" xfId="0" applyFont="1" applyFill="1" applyBorder="1" applyAlignment="1">
      <alignment horizontal="center" vertical="center" textRotation="90" wrapText="1"/>
    </xf>
    <xf numFmtId="0" fontId="9" fillId="19" borderId="13" xfId="0" applyFont="1" applyFill="1" applyBorder="1" applyAlignment="1">
      <alignment horizontal="center" vertical="center" textRotation="90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15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18" borderId="1" xfId="0" applyFont="1" applyFill="1" applyBorder="1" applyAlignment="1">
      <alignment horizontal="center" vertical="center"/>
    </xf>
    <xf numFmtId="0" fontId="9" fillId="17" borderId="1" xfId="0" applyFont="1" applyFill="1" applyBorder="1" applyAlignment="1">
      <alignment horizontal="center" vertical="center"/>
    </xf>
    <xf numFmtId="0" fontId="9" fillId="20" borderId="13" xfId="0" applyFont="1" applyFill="1" applyBorder="1" applyAlignment="1">
      <alignment horizontal="center" vertical="center" wrapText="1"/>
    </xf>
    <xf numFmtId="0" fontId="9" fillId="20" borderId="14" xfId="0" applyFont="1" applyFill="1" applyBorder="1" applyAlignment="1">
      <alignment horizontal="center" vertical="center" wrapText="1"/>
    </xf>
    <xf numFmtId="0" fontId="9" fillId="20" borderId="15" xfId="0" applyFont="1" applyFill="1" applyBorder="1" applyAlignment="1">
      <alignment horizontal="center" vertical="center" wrapText="1"/>
    </xf>
    <xf numFmtId="0" fontId="9" fillId="12" borderId="4" xfId="0" applyFont="1" applyFill="1" applyBorder="1" applyAlignment="1">
      <alignment horizontal="center" vertical="center" wrapText="1"/>
    </xf>
    <xf numFmtId="0" fontId="9" fillId="12" borderId="3" xfId="0" applyFont="1" applyFill="1" applyBorder="1" applyAlignment="1">
      <alignment horizontal="center" vertical="center" wrapText="1"/>
    </xf>
    <xf numFmtId="0" fontId="9" fillId="12" borderId="8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4" fontId="11" fillId="0" borderId="11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9" fillId="20" borderId="1" xfId="0" applyFont="1" applyFill="1" applyBorder="1" applyAlignment="1">
      <alignment horizontal="left" vertical="center" wrapText="1"/>
    </xf>
    <xf numFmtId="0" fontId="16" fillId="20" borderId="0" xfId="0" applyFont="1" applyFill="1" applyAlignment="1">
      <alignment horizontal="center" vertical="center" wrapText="1"/>
    </xf>
    <xf numFmtId="0" fontId="17" fillId="20" borderId="1" xfId="0" applyFont="1" applyFill="1" applyBorder="1" applyAlignment="1">
      <alignment horizontal="center" vertical="center" wrapText="1"/>
    </xf>
    <xf numFmtId="0" fontId="19" fillId="20" borderId="1" xfId="0" applyFont="1" applyFill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3" borderId="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0" fillId="16" borderId="1" xfId="0" applyFont="1" applyFill="1" applyBorder="1" applyAlignment="1">
      <alignment horizontal="center"/>
    </xf>
    <xf numFmtId="0" fontId="1" fillId="0" borderId="10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textRotation="90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</cellXfs>
  <cellStyles count="1">
    <cellStyle name="Normal" xfId="0" builtinId="0"/>
  </cellStyles>
  <dxfs count="7">
    <dxf>
      <fill>
        <patternFill>
          <bgColor rgb="FFFF0000"/>
        </patternFill>
      </fill>
    </dxf>
    <dxf>
      <fill>
        <patternFill>
          <bgColor rgb="FFF76409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76409"/>
      <color rgb="FFE383E5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259556</xdr:colOff>
      <xdr:row>0</xdr:row>
      <xdr:rowOff>57151</xdr:rowOff>
    </xdr:from>
    <xdr:to>
      <xdr:col>1</xdr:col>
      <xdr:colOff>1190625</xdr:colOff>
      <xdr:row>2</xdr:row>
      <xdr:rowOff>185805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98873AD-7BC1-4C64-AF66-3CEE0E6B8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556" y="57151"/>
          <a:ext cx="1228725" cy="10573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438150</xdr:colOff>
      <xdr:row>1</xdr:row>
      <xdr:rowOff>28575</xdr:rowOff>
    </xdr:from>
    <xdr:to>
      <xdr:col>1</xdr:col>
      <xdr:colOff>638175</xdr:colOff>
      <xdr:row>5</xdr:row>
      <xdr:rowOff>590550</xdr:rowOff>
    </xdr:to>
    <xdr:sp macro="" textlink="">
      <xdr:nvSpPr>
        <xdr:cNvPr id="2" name="Flecha arriba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438150" y="219075"/>
          <a:ext cx="200025" cy="3343275"/>
        </a:xfrm>
        <a:prstGeom prst="up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9526</xdr:colOff>
      <xdr:row>8</xdr:row>
      <xdr:rowOff>171451</xdr:rowOff>
    </xdr:from>
    <xdr:to>
      <xdr:col>9</xdr:col>
      <xdr:colOff>209550</xdr:colOff>
      <xdr:row>9</xdr:row>
      <xdr:rowOff>190499</xdr:rowOff>
    </xdr:to>
    <xdr:sp macro="" textlink="">
      <xdr:nvSpPr>
        <xdr:cNvPr id="3" name="Flecha arriba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 rot="5400000" flipH="1">
          <a:off x="4633914" y="1966913"/>
          <a:ext cx="209548" cy="4676774"/>
        </a:xfrm>
        <a:prstGeom prst="up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85724</xdr:colOff>
      <xdr:row>1</xdr:row>
      <xdr:rowOff>276224</xdr:rowOff>
    </xdr:from>
    <xdr:to>
      <xdr:col>5</xdr:col>
      <xdr:colOff>761999</xdr:colOff>
      <xdr:row>5</xdr:row>
      <xdr:rowOff>504825</xdr:rowOff>
    </xdr:to>
    <xdr:sp macro="" textlink="">
      <xdr:nvSpPr>
        <xdr:cNvPr id="4" name="Rectángulo redondeado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2476499" y="466724"/>
          <a:ext cx="1571625" cy="3009901"/>
        </a:xfrm>
        <a:prstGeom prst="roundRect">
          <a:avLst/>
        </a:prstGeom>
        <a:noFill/>
        <a:ln w="76200"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endParaRPr lang="es-CO" sz="1100" b="1">
            <a:solidFill>
              <a:schemeClr val="bg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ctr"/>
          <a:endParaRPr lang="es-CO" sz="1100" b="1">
            <a:solidFill>
              <a:schemeClr val="bg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ctr"/>
          <a:endParaRPr lang="es-CO" sz="1100" b="1">
            <a:solidFill>
              <a:schemeClr val="bg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ctr"/>
          <a:endParaRPr lang="es-CO" sz="1100" b="1">
            <a:solidFill>
              <a:schemeClr val="bg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ctr"/>
          <a:endParaRPr lang="es-CO" sz="1100" b="1">
            <a:solidFill>
              <a:schemeClr val="bg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ctr"/>
          <a:endParaRPr lang="es-CO" sz="1100" b="1">
            <a:solidFill>
              <a:schemeClr val="bg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ctr"/>
          <a:endParaRPr lang="es-CO" sz="1100" b="1">
            <a:solidFill>
              <a:schemeClr val="bg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ctr"/>
          <a:endParaRPr lang="es-CO" sz="1100" b="1">
            <a:solidFill>
              <a:schemeClr val="bg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ctr"/>
          <a:endParaRPr lang="es-CO" sz="1100" b="1">
            <a:solidFill>
              <a:schemeClr val="bg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ctr"/>
          <a:endParaRPr lang="es-CO" sz="1100" b="1">
            <a:solidFill>
              <a:schemeClr val="bg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ctr"/>
          <a:endParaRPr lang="es-CO" sz="1100" b="1">
            <a:solidFill>
              <a:schemeClr val="bg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ctr"/>
          <a:r>
            <a:rPr lang="es-CO" sz="1100" b="1" u="sng">
              <a:solidFill>
                <a:schemeClr val="bg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NO APLICA</a:t>
          </a:r>
          <a:r>
            <a:rPr lang="es-CO" sz="1100" b="1" u="sng" baseline="0">
              <a:solidFill>
                <a:schemeClr val="bg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PARA LOS RIESGOS DE CORRUPCIÓN</a:t>
          </a:r>
          <a:endParaRPr lang="es-CO" sz="1100" b="1" u="sng">
            <a:solidFill>
              <a:schemeClr val="bg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51"/>
  <sheetViews>
    <sheetView showGridLines="0" tabSelected="1" zoomScale="130" zoomScaleNormal="130" workbookViewId="0">
      <selection activeCell="A51" sqref="A51:AU51"/>
    </sheetView>
  </sheetViews>
  <sheetFormatPr baseColWidth="10" defaultColWidth="11.42578125" defaultRowHeight="12" x14ac:dyDescent="0.2"/>
  <cols>
    <col min="1" max="1" width="4.42578125" style="17" customWidth="1"/>
    <col min="2" max="2" width="23.140625" style="17" customWidth="1"/>
    <col min="3" max="3" width="39.5703125" style="17" customWidth="1"/>
    <col min="4" max="4" width="42" style="17" customWidth="1"/>
    <col min="5" max="5" width="33.42578125" style="17" customWidth="1"/>
    <col min="6" max="6" width="18.7109375" style="17" customWidth="1"/>
    <col min="7" max="7" width="5.140625" style="18" customWidth="1"/>
    <col min="8" max="8" width="18.7109375" style="17" customWidth="1"/>
    <col min="9" max="9" width="6.28515625" style="18" customWidth="1"/>
    <col min="10" max="10" width="11.28515625" style="18" bestFit="1" customWidth="1"/>
    <col min="11" max="11" width="18.7109375" style="18" customWidth="1"/>
    <col min="12" max="12" width="18.7109375" style="17" customWidth="1"/>
    <col min="13" max="14" width="18.7109375" style="18" customWidth="1"/>
    <col min="15" max="15" width="20.140625" style="18" customWidth="1"/>
    <col min="16" max="16" width="18.140625" style="18" customWidth="1"/>
    <col min="17" max="17" width="15" style="18" customWidth="1"/>
    <col min="18" max="18" width="4.7109375" style="18" customWidth="1"/>
    <col min="19" max="19" width="17.85546875" style="18" customWidth="1"/>
    <col min="20" max="20" width="6.28515625" style="18" customWidth="1"/>
    <col min="21" max="21" width="14.5703125" style="17" customWidth="1"/>
    <col min="22" max="22" width="4.7109375" style="18" customWidth="1"/>
    <col min="23" max="23" width="13.140625" style="17" customWidth="1"/>
    <col min="24" max="24" width="4.7109375" style="18" customWidth="1"/>
    <col min="25" max="25" width="16.28515625" style="17" customWidth="1"/>
    <col min="26" max="26" width="4.7109375" style="18" customWidth="1"/>
    <col min="27" max="27" width="19.5703125" style="18" customWidth="1"/>
    <col min="28" max="28" width="4.7109375" style="18" customWidth="1"/>
    <col min="29" max="29" width="16.42578125" style="17" customWidth="1"/>
    <col min="30" max="30" width="4.7109375" style="18" customWidth="1"/>
    <col min="31" max="31" width="6" style="18" customWidth="1"/>
    <col min="32" max="32" width="16.28515625" style="18" customWidth="1"/>
    <col min="33" max="33" width="28" style="18" bestFit="1" customWidth="1"/>
    <col min="34" max="34" width="12.7109375" style="18" customWidth="1"/>
    <col min="35" max="35" width="12" style="18" customWidth="1"/>
    <col min="36" max="36" width="12.7109375" style="18" customWidth="1"/>
    <col min="37" max="37" width="23.42578125" style="18" customWidth="1"/>
    <col min="38" max="38" width="15.7109375" style="18" customWidth="1"/>
    <col min="39" max="39" width="16.85546875" style="18" customWidth="1"/>
    <col min="40" max="40" width="18" style="17" hidden="1" customWidth="1"/>
    <col min="41" max="41" width="16.7109375" style="18" customWidth="1"/>
    <col min="42" max="42" width="16.5703125" style="18" hidden="1" customWidth="1"/>
    <col min="43" max="43" width="14.5703125" style="18" customWidth="1"/>
    <col min="44" max="44" width="17.28515625" style="18" customWidth="1"/>
    <col min="45" max="45" width="24" style="18" customWidth="1"/>
    <col min="46" max="47" width="16.7109375" style="18" customWidth="1"/>
    <col min="48" max="16384" width="11.42578125" style="18"/>
  </cols>
  <sheetData>
    <row r="1" spans="1:47" s="45" customFormat="1" ht="32.25" customHeight="1" x14ac:dyDescent="0.3">
      <c r="A1" s="107"/>
      <c r="B1" s="107"/>
      <c r="C1" s="111" t="s">
        <v>445</v>
      </c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11"/>
      <c r="AN1" s="111"/>
      <c r="AO1" s="111"/>
      <c r="AP1" s="111"/>
      <c r="AQ1" s="111"/>
      <c r="AR1" s="111"/>
      <c r="AS1" s="111"/>
      <c r="AT1" s="106" t="s">
        <v>156</v>
      </c>
      <c r="AU1" s="106"/>
    </row>
    <row r="2" spans="1:47" s="45" customFormat="1" ht="41.25" customHeight="1" x14ac:dyDescent="0.3">
      <c r="A2" s="107"/>
      <c r="B2" s="107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  <c r="AO2" s="111"/>
      <c r="AP2" s="111"/>
      <c r="AQ2" s="111"/>
      <c r="AR2" s="111"/>
      <c r="AS2" s="111"/>
      <c r="AT2" s="106" t="s">
        <v>426</v>
      </c>
      <c r="AU2" s="106"/>
    </row>
    <row r="3" spans="1:47" s="45" customFormat="1" ht="27" customHeight="1" x14ac:dyDescent="0.3">
      <c r="A3" s="107"/>
      <c r="B3" s="107"/>
      <c r="C3" s="111" t="s">
        <v>427</v>
      </c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11"/>
      <c r="AJ3" s="111"/>
      <c r="AK3" s="111"/>
      <c r="AL3" s="111"/>
      <c r="AM3" s="111"/>
      <c r="AN3" s="111"/>
      <c r="AO3" s="111"/>
      <c r="AP3" s="111"/>
      <c r="AQ3" s="111"/>
      <c r="AR3" s="111"/>
      <c r="AS3" s="111"/>
      <c r="AT3" s="106" t="s">
        <v>326</v>
      </c>
      <c r="AU3" s="106"/>
    </row>
    <row r="4" spans="1:47" s="45" customFormat="1" ht="24" customHeight="1" x14ac:dyDescent="0.3">
      <c r="A4" s="106" t="s">
        <v>155</v>
      </c>
      <c r="B4" s="106"/>
      <c r="C4" s="112" t="s">
        <v>521</v>
      </c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4"/>
      <c r="Q4" s="108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10"/>
    </row>
    <row r="5" spans="1:47" ht="15" customHeight="1" x14ac:dyDescent="0.2">
      <c r="A5" s="99" t="s">
        <v>5</v>
      </c>
      <c r="B5" s="100"/>
      <c r="C5" s="100"/>
      <c r="D5" s="100"/>
      <c r="E5" s="101"/>
      <c r="F5" s="115" t="s">
        <v>6</v>
      </c>
      <c r="G5" s="116"/>
      <c r="H5" s="116"/>
      <c r="I5" s="116"/>
      <c r="J5" s="117"/>
      <c r="K5" s="90" t="s">
        <v>78</v>
      </c>
      <c r="L5" s="90"/>
      <c r="M5" s="90"/>
      <c r="N5" s="90"/>
      <c r="O5" s="90"/>
      <c r="P5" s="90"/>
      <c r="Q5" s="90" t="s">
        <v>77</v>
      </c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1" t="s">
        <v>119</v>
      </c>
      <c r="AI5" s="91"/>
      <c r="AJ5" s="91"/>
      <c r="AK5" s="91"/>
      <c r="AL5" s="92" t="s">
        <v>124</v>
      </c>
      <c r="AM5" s="92"/>
      <c r="AN5" s="92"/>
      <c r="AO5" s="92"/>
      <c r="AP5" s="92"/>
      <c r="AQ5" s="84" t="s">
        <v>65</v>
      </c>
      <c r="AR5" s="96" t="s">
        <v>140</v>
      </c>
      <c r="AS5" s="89" t="s">
        <v>213</v>
      </c>
      <c r="AT5" s="89"/>
      <c r="AU5" s="89"/>
    </row>
    <row r="6" spans="1:47" x14ac:dyDescent="0.2">
      <c r="A6" s="102"/>
      <c r="B6" s="103"/>
      <c r="C6" s="103"/>
      <c r="D6" s="103"/>
      <c r="E6" s="104"/>
      <c r="F6" s="105" t="s">
        <v>7</v>
      </c>
      <c r="G6" s="105"/>
      <c r="H6" s="105"/>
      <c r="I6" s="105"/>
      <c r="J6" s="105"/>
      <c r="K6" s="90"/>
      <c r="L6" s="90"/>
      <c r="M6" s="90"/>
      <c r="N6" s="90"/>
      <c r="O6" s="90"/>
      <c r="P6" s="90"/>
      <c r="Q6" s="90" t="s">
        <v>82</v>
      </c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89" t="s">
        <v>107</v>
      </c>
      <c r="AF6" s="89"/>
      <c r="AG6" s="75" t="s">
        <v>110</v>
      </c>
      <c r="AH6" s="91"/>
      <c r="AI6" s="91"/>
      <c r="AJ6" s="91"/>
      <c r="AK6" s="91"/>
      <c r="AL6" s="92"/>
      <c r="AM6" s="92"/>
      <c r="AN6" s="92"/>
      <c r="AO6" s="92"/>
      <c r="AP6" s="92"/>
      <c r="AQ6" s="84"/>
      <c r="AR6" s="97"/>
      <c r="AS6" s="89"/>
      <c r="AT6" s="89"/>
      <c r="AU6" s="89"/>
    </row>
    <row r="7" spans="1:47" s="19" customFormat="1" ht="85.5" customHeight="1" x14ac:dyDescent="0.25">
      <c r="A7" s="25" t="s">
        <v>0</v>
      </c>
      <c r="B7" s="20" t="s">
        <v>1</v>
      </c>
      <c r="C7" s="20" t="s">
        <v>2</v>
      </c>
      <c r="D7" s="20" t="s">
        <v>3</v>
      </c>
      <c r="E7" s="20" t="s">
        <v>4</v>
      </c>
      <c r="F7" s="26" t="s">
        <v>61</v>
      </c>
      <c r="G7" s="27" t="s">
        <v>8</v>
      </c>
      <c r="H7" s="28" t="s">
        <v>62</v>
      </c>
      <c r="I7" s="29" t="s">
        <v>63</v>
      </c>
      <c r="J7" s="30" t="s">
        <v>65</v>
      </c>
      <c r="K7" s="31" t="s">
        <v>79</v>
      </c>
      <c r="L7" s="32" t="s">
        <v>157</v>
      </c>
      <c r="M7" s="32" t="s">
        <v>161</v>
      </c>
      <c r="N7" s="32" t="s">
        <v>159</v>
      </c>
      <c r="O7" s="32" t="s">
        <v>160</v>
      </c>
      <c r="P7" s="32" t="s">
        <v>158</v>
      </c>
      <c r="Q7" s="33" t="s">
        <v>95</v>
      </c>
      <c r="R7" s="34" t="s">
        <v>63</v>
      </c>
      <c r="S7" s="35" t="s">
        <v>96</v>
      </c>
      <c r="T7" s="34" t="s">
        <v>63</v>
      </c>
      <c r="U7" s="33" t="s">
        <v>97</v>
      </c>
      <c r="V7" s="34" t="s">
        <v>63</v>
      </c>
      <c r="W7" s="35" t="s">
        <v>98</v>
      </c>
      <c r="X7" s="34" t="s">
        <v>63</v>
      </c>
      <c r="Y7" s="35" t="s">
        <v>101</v>
      </c>
      <c r="Z7" s="34" t="s">
        <v>63</v>
      </c>
      <c r="AA7" s="35" t="s">
        <v>103</v>
      </c>
      <c r="AB7" s="34" t="s">
        <v>63</v>
      </c>
      <c r="AC7" s="35" t="s">
        <v>108</v>
      </c>
      <c r="AD7" s="34" t="s">
        <v>63</v>
      </c>
      <c r="AE7" s="36" t="s">
        <v>109</v>
      </c>
      <c r="AF7" s="37" t="s">
        <v>137</v>
      </c>
      <c r="AG7" s="38" t="s">
        <v>138</v>
      </c>
      <c r="AH7" s="39" t="s">
        <v>120</v>
      </c>
      <c r="AI7" s="39" t="s">
        <v>121</v>
      </c>
      <c r="AJ7" s="39" t="s">
        <v>122</v>
      </c>
      <c r="AK7" s="40" t="s">
        <v>123</v>
      </c>
      <c r="AL7" s="41" t="s">
        <v>122</v>
      </c>
      <c r="AM7" s="42" t="s">
        <v>125</v>
      </c>
      <c r="AN7" s="42" t="s">
        <v>126</v>
      </c>
      <c r="AO7" s="42" t="s">
        <v>127</v>
      </c>
      <c r="AP7" s="42" t="s">
        <v>128</v>
      </c>
      <c r="AQ7" s="85"/>
      <c r="AR7" s="98"/>
      <c r="AS7" s="48" t="s">
        <v>153</v>
      </c>
      <c r="AT7" s="48" t="s">
        <v>79</v>
      </c>
      <c r="AU7" s="48" t="s">
        <v>154</v>
      </c>
    </row>
    <row r="8" spans="1:47" s="19" customFormat="1" ht="215.25" customHeight="1" x14ac:dyDescent="0.25">
      <c r="A8" s="90">
        <v>1</v>
      </c>
      <c r="B8" s="86" t="s">
        <v>464</v>
      </c>
      <c r="C8" s="44" t="s">
        <v>492</v>
      </c>
      <c r="D8" s="44" t="s">
        <v>327</v>
      </c>
      <c r="E8" s="44" t="s">
        <v>328</v>
      </c>
      <c r="F8" s="43" t="s">
        <v>147</v>
      </c>
      <c r="G8" s="43" t="s">
        <v>484</v>
      </c>
      <c r="H8" s="43" t="s">
        <v>56</v>
      </c>
      <c r="I8" s="43">
        <v>11</v>
      </c>
      <c r="J8" s="76" t="s">
        <v>150</v>
      </c>
      <c r="K8" s="78" t="s">
        <v>495</v>
      </c>
      <c r="L8" s="44" t="s">
        <v>222</v>
      </c>
      <c r="M8" s="78" t="s">
        <v>485</v>
      </c>
      <c r="N8" s="78" t="s">
        <v>486</v>
      </c>
      <c r="O8" s="78" t="s">
        <v>221</v>
      </c>
      <c r="P8" s="78" t="s">
        <v>329</v>
      </c>
      <c r="Q8" s="43" t="s">
        <v>91</v>
      </c>
      <c r="R8" s="43" t="str">
        <f t="shared" ref="R8:R36" si="0">+IF(Q8="ASIGNADO","15",IF(Q8="NO ASIGNADO","0"))</f>
        <v>15</v>
      </c>
      <c r="S8" s="43" t="s">
        <v>93</v>
      </c>
      <c r="T8" s="43" t="str">
        <f t="shared" ref="T8:T36" si="1">+IF(S8="ADECUADO","15",IF(S8="INADECUADO","0"))</f>
        <v>15</v>
      </c>
      <c r="U8" s="43" t="s">
        <v>83</v>
      </c>
      <c r="V8" s="43" t="str">
        <f t="shared" ref="V8:V36" si="2">+IF(U8="OPORTUNA","15",IF(U8="INOPORTUNA","0"))</f>
        <v>15</v>
      </c>
      <c r="W8" s="44" t="s">
        <v>99</v>
      </c>
      <c r="X8" s="43" t="str">
        <f t="shared" ref="X8:X36" si="3">+IF(W8="PREVENIR","15",IF(W8="DETECTAR","10",IF(W8="NO ES UN CONTROL","0")))</f>
        <v>15</v>
      </c>
      <c r="Y8" s="43" t="s">
        <v>86</v>
      </c>
      <c r="Z8" s="43" t="str">
        <f t="shared" ref="Z8:Z36" si="4">+IF(Y8="CONFIABLE","15",IF(Y8="NO CONFIABLE","0"))</f>
        <v>15</v>
      </c>
      <c r="AA8" s="44" t="s">
        <v>88</v>
      </c>
      <c r="AB8" s="43" t="str">
        <f t="shared" ref="AB8:AB36" si="5">+IF(AA8="SE INVESTIGAN Y RESUELVEN OPORTUNAMENTE","15",IF(AA8="NO SE INVESTIGAN Y RESUELVEN OPORTUNAMENTE","0"))</f>
        <v>15</v>
      </c>
      <c r="AC8" s="43" t="s">
        <v>90</v>
      </c>
      <c r="AD8" s="43" t="str">
        <f t="shared" ref="AD8:AD36" si="6">+IF(AC8="COMPLETA","10",IF(AC8="INCOMPLETA","5",IF(AC8="NO EXISTE","0")))</f>
        <v>10</v>
      </c>
      <c r="AE8" s="43">
        <f t="shared" ref="AE8:AE36" si="7">+R8+T8+V8+X8+Z8+AB8+AD8</f>
        <v>100</v>
      </c>
      <c r="AF8" s="43" t="str">
        <f t="shared" ref="AF8:AF36" si="8">+IF(AE8&gt;=96,IF(AE8&lt;=100,"FUERTE"),IF(AE8&gt;=86,IF(AE8&lt;=95,"MODERADO"),IF(AE8&gt;=0,IF(AE8&lt;=85,"DEBIL"))))</f>
        <v>FUERTE</v>
      </c>
      <c r="AG8" s="43" t="s">
        <v>111</v>
      </c>
      <c r="AH8" s="59" t="str">
        <f t="shared" ref="AH8:AH36" si="9">+AF8</f>
        <v>FUERTE</v>
      </c>
      <c r="AI8" s="59" t="str">
        <f t="shared" ref="AI8:AI36" si="10">+AG8</f>
        <v>FUERTE</v>
      </c>
      <c r="AJ8" s="59" t="str">
        <f t="shared" ref="AJ8:AJ36" si="11">IF(AND(AH8="FUERTE",AI8="FUERTE"),"FUERTE",IF(AND(AH8="FUERTE",AI8="MODERADO"),"MODERADO",IF(AND(AH8="FUERTE",AI8="DEBIL"),"DEBIL",IF(AND(AH8="MODERADO",AI8="FUERTE"),"MODERADO",IF(AND(AH8="MODERADO",AI8="MODERADO"),"MODERADO",IF(AND(AH8="MODERADO",AI8="DEBIL"),"DEBIL",IF(AND(AH8="DEBIL",AI8="FUERTE"),"DEBIL",IF(AND(AH8="DEBIL",AI8="MODERADO"),"DEBIL","DEBIL"))))))))</f>
        <v>FUERTE</v>
      </c>
      <c r="AK8" s="43" t="str">
        <f t="shared" ref="AK8:AK36" si="12">IF(AJ8="FUERTE","NO","SI")</f>
        <v>NO</v>
      </c>
      <c r="AL8" s="59" t="str">
        <f t="shared" ref="AL8:AL36" si="13">+AJ8</f>
        <v>FUERTE</v>
      </c>
      <c r="AM8" s="43" t="s">
        <v>129</v>
      </c>
      <c r="AN8" s="43" t="s">
        <v>129</v>
      </c>
      <c r="AO8" s="43">
        <f t="shared" ref="AO8:AO36" si="14">IF(AND(AL8="FUERTE",AM8="DIRECTAMENTE"),2,IF(AND(AL8="FUERTE",AM8="NO DISMINUYE",AN8="DIRECTAMENTE"),0,IF(AND(AL8="MODERADO",AM8="DIRECTAMENTE"),1,0)))</f>
        <v>2</v>
      </c>
      <c r="AP8" s="43" t="str">
        <f t="shared" ref="AP8:AP36" si="15">+IF(AND(AL8="FUERTE",AN8="DIRECTAMENTE"),"2",IF(AND(AL8="FUERTE",AN8="INDIRECTAMENTE"),"1",IF(AND(AL8="FUERTE",AN8="NO DISMINUYE"),"0",IF(AND(AL8="MODERADO",AN8="DIRECTAMENTE"),"1",IF(AND(AL8="MODERADO",AN8="INDIRECTAMENTE"),"0",IF(AND(AL8="MODERADO",AN8="NO DISMINUYE"),"0",IF(AND(AL8="MODERADO",AN8="DIRECTAMENTE"),"1",0)))))))</f>
        <v>2</v>
      </c>
      <c r="AQ8" s="44" t="s">
        <v>55</v>
      </c>
      <c r="AR8" s="43" t="s">
        <v>142</v>
      </c>
      <c r="AS8" s="43"/>
      <c r="AT8" s="43"/>
      <c r="AU8" s="43"/>
    </row>
    <row r="9" spans="1:47" s="19" customFormat="1" ht="89.25" customHeight="1" x14ac:dyDescent="0.25">
      <c r="A9" s="90"/>
      <c r="B9" s="87"/>
      <c r="C9" s="44" t="s">
        <v>468</v>
      </c>
      <c r="D9" s="44" t="s">
        <v>217</v>
      </c>
      <c r="E9" s="44" t="s">
        <v>223</v>
      </c>
      <c r="F9" s="43" t="s">
        <v>146</v>
      </c>
      <c r="G9" s="43" t="str">
        <f t="shared" ref="G9" si="16">+IF(F9="RARA VEZ","1",IF(F9="IMPROBABLE","2",IF(F9="POSIBLE","3",IF(F9="PROBABLE","4",IF(F9="CASI SEGURO","5")))))</f>
        <v>4</v>
      </c>
      <c r="H9" s="43" t="str">
        <f t="shared" ref="H9" si="17">IF(I9&lt;6,"MODERADO",IF(I9&lt;12,"MAYOR","CATASTROFICO"))</f>
        <v>MAYOR</v>
      </c>
      <c r="I9" s="43">
        <v>9</v>
      </c>
      <c r="J9" s="43" t="str">
        <f t="shared" ref="J9" si="18">IF(AND(F9="RARA VEZ",H9="MODERADO"),"MODERADO",IF(AND(F9="RARA VEZ",H9="MAYOR"),"ALTO",IF(AND(F9="RARA VEZ",H9="CATASTROFICO"),"EXTREMO",IF(AND(F9="IMPROBABLE",H9="MODERADO"),"MODERADO",IF(AND(F9="IMPROBABLE",H9="MAYOR"),"ALTO",IF(AND(F9="IMPROBABLE",H9="CATASTROFICO"),"EXTREMO",IF(AND(F9="POSIBLE",H9="MODERADO"),"ALTO",IF(AND(F9="POSIBLE",H9="MAYOR"),"EXTREMO",IF(AND(F9="POSIBLE",H9="CATASTROFICO"),"EXTREMO",IF(AND(F9="PROBABLE",H9="MODERADO"),"ALTO",IF(AND(F9="PROBABLE",H9="MAYOR"),"EXTREMO",IF(AND(F9="PROBABLE",H9="CATASTROFICO"),"EXTREMOS",IF(AND(F9="CASI SEGURO",H9="MODERADO"),"EXTREMO",IF(AND(F9="CASI SEGURO",H9="MAYOR"),"EXTREMO",IF(AND(F9="CASI SEGURO",H9="CATASTROFICO"),"EXTREMO",0)))))))))))))))</f>
        <v>EXTREMO</v>
      </c>
      <c r="K9" s="44" t="s">
        <v>226</v>
      </c>
      <c r="L9" s="43" t="s">
        <v>225</v>
      </c>
      <c r="M9" s="44" t="s">
        <v>224</v>
      </c>
      <c r="N9" s="44" t="s">
        <v>330</v>
      </c>
      <c r="O9" s="44" t="s">
        <v>227</v>
      </c>
      <c r="P9" s="44" t="s">
        <v>469</v>
      </c>
      <c r="Q9" s="43" t="s">
        <v>91</v>
      </c>
      <c r="R9" s="43" t="str">
        <f t="shared" ref="R9" si="19">+IF(Q9="ASIGNADO","15",IF(Q9="NO ASIGNADO","0"))</f>
        <v>15</v>
      </c>
      <c r="S9" s="43" t="s">
        <v>93</v>
      </c>
      <c r="T9" s="43" t="str">
        <f t="shared" ref="T9" si="20">+IF(S9="ADECUADO","15",IF(S9="INADECUADO","0"))</f>
        <v>15</v>
      </c>
      <c r="U9" s="43" t="s">
        <v>83</v>
      </c>
      <c r="V9" s="43" t="str">
        <f t="shared" ref="V9" si="21">+IF(U9="OPORTUNA","15",IF(U9="INOPORTUNA","0"))</f>
        <v>15</v>
      </c>
      <c r="W9" s="44" t="s">
        <v>99</v>
      </c>
      <c r="X9" s="43" t="str">
        <f t="shared" ref="X9" si="22">+IF(W9="PREVENIR","15",IF(W9="DETECTAR","10",IF(W9="NO ES UN CONTROL","0")))</f>
        <v>15</v>
      </c>
      <c r="Y9" s="43" t="s">
        <v>86</v>
      </c>
      <c r="Z9" s="43" t="str">
        <f t="shared" ref="Z9" si="23">+IF(Y9="CONFIABLE","15",IF(Y9="NO CONFIABLE","0"))</f>
        <v>15</v>
      </c>
      <c r="AA9" s="44" t="s">
        <v>88</v>
      </c>
      <c r="AB9" s="43" t="str">
        <f t="shared" ref="AB9" si="24">+IF(AA9="SE INVESTIGAN Y RESUELVEN OPORTUNAMENTE","15",IF(AA9="NO SE INVESTIGAN Y RESUELVEN OPORTUNAMENTE","0"))</f>
        <v>15</v>
      </c>
      <c r="AC9" s="43" t="s">
        <v>90</v>
      </c>
      <c r="AD9" s="43" t="str">
        <f t="shared" ref="AD9" si="25">+IF(AC9="COMPLETA","10",IF(AC9="INCOMPLETA","5",IF(AC9="NO EXISTE","0")))</f>
        <v>10</v>
      </c>
      <c r="AE9" s="43">
        <f t="shared" si="7"/>
        <v>100</v>
      </c>
      <c r="AF9" s="43" t="str">
        <f t="shared" ref="AF9" si="26">+IF(AE9&gt;=96,IF(AE9&lt;=100,"FUERTE"),IF(AE9&gt;=86,IF(AE9&lt;=95,"MODERADO"),IF(AE9&gt;=0,IF(AE9&lt;=85,"DEBIL"))))</f>
        <v>FUERTE</v>
      </c>
      <c r="AG9" s="43" t="s">
        <v>111</v>
      </c>
      <c r="AH9" s="59" t="str">
        <f t="shared" si="9"/>
        <v>FUERTE</v>
      </c>
      <c r="AI9" s="59" t="str">
        <f t="shared" si="10"/>
        <v>FUERTE</v>
      </c>
      <c r="AJ9" s="59" t="str">
        <f t="shared" si="11"/>
        <v>FUERTE</v>
      </c>
      <c r="AK9" s="43" t="str">
        <f t="shared" ref="AK9" si="27">IF(AJ9="FUERTE","NO","SI")</f>
        <v>NO</v>
      </c>
      <c r="AL9" s="59" t="str">
        <f t="shared" si="13"/>
        <v>FUERTE</v>
      </c>
      <c r="AM9" s="43" t="s">
        <v>129</v>
      </c>
      <c r="AN9" s="43" t="s">
        <v>129</v>
      </c>
      <c r="AO9" s="43">
        <f t="shared" si="14"/>
        <v>2</v>
      </c>
      <c r="AP9" s="43" t="str">
        <f t="shared" si="15"/>
        <v>2</v>
      </c>
      <c r="AQ9" s="44" t="s">
        <v>151</v>
      </c>
      <c r="AR9" s="43" t="s">
        <v>142</v>
      </c>
      <c r="AS9" s="44" t="s">
        <v>478</v>
      </c>
      <c r="AT9" s="44" t="s">
        <v>331</v>
      </c>
      <c r="AU9" s="43" t="s">
        <v>516</v>
      </c>
    </row>
    <row r="10" spans="1:47" s="19" customFormat="1" ht="89.25" customHeight="1" x14ac:dyDescent="0.25">
      <c r="A10" s="90"/>
      <c r="B10" s="88"/>
      <c r="C10" s="44" t="s">
        <v>418</v>
      </c>
      <c r="D10" s="44" t="s">
        <v>390</v>
      </c>
      <c r="E10" s="44" t="s">
        <v>391</v>
      </c>
      <c r="F10" s="43" t="s">
        <v>147</v>
      </c>
      <c r="G10" s="43" t="str">
        <f t="shared" ref="G10:G36" si="28">+IF(F10="RARA VEZ","1",IF(F10="IMPROBABLE","2",IF(F10="POSIBLE","3",IF(F10="PROBABLE","4",IF(F10="CASI SEGURO","5")))))</f>
        <v>3</v>
      </c>
      <c r="H10" s="43" t="str">
        <f t="shared" ref="H10:H36" si="29">IF(I10&lt;6,"MODERADO",IF(I10&lt;12,"MAYOR","CATASTROFICO"))</f>
        <v>MODERADO</v>
      </c>
      <c r="I10" s="43">
        <v>5</v>
      </c>
      <c r="J10" s="43" t="str">
        <f t="shared" ref="J10:J36" si="30">IF(AND(F10="RARA VEZ",H10="MODERADO"),"MODERADO",IF(AND(F10="RARA VEZ",H10="MAYOR"),"ALTO",IF(AND(F10="RARA VEZ",H10="CATASTROFICO"),"EXTREMO",IF(AND(F10="IMPROBABLE",H10="MODERADO"),"MODERADO",IF(AND(F10="IMPROBABLE",H10="MAYOR"),"ALTO",IF(AND(F10="IMPROBABLE",H10="CATASTROFICO"),"EXTREMO",IF(AND(F10="POSIBLE",H10="MODERADO"),"ALTO",IF(AND(F10="POSIBLE",H10="MAYOR"),"EXTREMO",IF(AND(F10="POSIBLE",H10="CATASTROFICO"),"EXTREMO",IF(AND(F10="PROBABLE",H10="MODERADO"),"ALTO",IF(AND(F10="PROBABLE",H10="MAYOR"),"EXTREMO",IF(AND(F10="PROBABLE",H10="CATASTROFICO"),"EXTREMOS",IF(AND(F10="CASI SEGURO",H10="MODERADO"),"EXTREMO",IF(AND(F10="CASI SEGURO",H10="MAYOR"),"EXTREMO",IF(AND(F10="CASI SEGURO",H10="CATASTROFICO"),"EXTREMO",0)))))))))))))))</f>
        <v>ALTO</v>
      </c>
      <c r="K10" s="73" t="s">
        <v>494</v>
      </c>
      <c r="L10" s="43" t="s">
        <v>230</v>
      </c>
      <c r="M10" s="44" t="s">
        <v>392</v>
      </c>
      <c r="N10" s="44" t="s">
        <v>393</v>
      </c>
      <c r="O10" s="44" t="s">
        <v>394</v>
      </c>
      <c r="P10" s="44" t="s">
        <v>389</v>
      </c>
      <c r="Q10" s="43" t="s">
        <v>91</v>
      </c>
      <c r="R10" s="43" t="str">
        <f t="shared" si="0"/>
        <v>15</v>
      </c>
      <c r="S10" s="43" t="s">
        <v>93</v>
      </c>
      <c r="T10" s="43" t="str">
        <f t="shared" si="1"/>
        <v>15</v>
      </c>
      <c r="U10" s="43" t="s">
        <v>83</v>
      </c>
      <c r="V10" s="43" t="str">
        <f t="shared" si="2"/>
        <v>15</v>
      </c>
      <c r="W10" s="44" t="s">
        <v>99</v>
      </c>
      <c r="X10" s="43" t="str">
        <f t="shared" si="3"/>
        <v>15</v>
      </c>
      <c r="Y10" s="43" t="s">
        <v>86</v>
      </c>
      <c r="Z10" s="43" t="str">
        <f t="shared" si="4"/>
        <v>15</v>
      </c>
      <c r="AA10" s="44" t="s">
        <v>88</v>
      </c>
      <c r="AB10" s="43" t="str">
        <f t="shared" si="5"/>
        <v>15</v>
      </c>
      <c r="AC10" s="43" t="s">
        <v>90</v>
      </c>
      <c r="AD10" s="43" t="str">
        <f t="shared" si="6"/>
        <v>10</v>
      </c>
      <c r="AE10" s="43">
        <f t="shared" ref="AE10" si="31">+R10+T10+V10+X10+Z10+AB10+AD10</f>
        <v>100</v>
      </c>
      <c r="AF10" s="43" t="str">
        <f t="shared" si="8"/>
        <v>FUERTE</v>
      </c>
      <c r="AG10" s="43" t="s">
        <v>111</v>
      </c>
      <c r="AH10" s="59" t="str">
        <f t="shared" ref="AH10" si="32">+AF10</f>
        <v>FUERTE</v>
      </c>
      <c r="AI10" s="59" t="str">
        <f t="shared" ref="AI10" si="33">+AG10</f>
        <v>FUERTE</v>
      </c>
      <c r="AJ10" s="59" t="str">
        <f t="shared" ref="AJ10" si="34">IF(AND(AH10="FUERTE",AI10="FUERTE"),"FUERTE",IF(AND(AH10="FUERTE",AI10="MODERADO"),"MODERADO",IF(AND(AH10="FUERTE",AI10="DEBIL"),"DEBIL",IF(AND(AH10="MODERADO",AI10="FUERTE"),"MODERADO",IF(AND(AH10="MODERADO",AI10="MODERADO"),"MODERADO",IF(AND(AH10="MODERADO",AI10="DEBIL"),"DEBIL",IF(AND(AH10="DEBIL",AI10="FUERTE"),"DEBIL",IF(AND(AH10="DEBIL",AI10="MODERADO"),"DEBIL","DEBIL"))))))))</f>
        <v>FUERTE</v>
      </c>
      <c r="AK10" s="43" t="str">
        <f t="shared" si="12"/>
        <v>NO</v>
      </c>
      <c r="AL10" s="59" t="str">
        <f t="shared" ref="AL10" si="35">+AJ10</f>
        <v>FUERTE</v>
      </c>
      <c r="AM10" s="43" t="s">
        <v>129</v>
      </c>
      <c r="AN10" s="43" t="s">
        <v>129</v>
      </c>
      <c r="AO10" s="43">
        <f t="shared" ref="AO10" si="36">IF(AND(AL10="FUERTE",AM10="DIRECTAMENTE"),2,IF(AND(AL10="FUERTE",AM10="NO DISMINUYE",AN10="DIRECTAMENTE"),0,IF(AND(AL10="MODERADO",AM10="DIRECTAMENTE"),1,0)))</f>
        <v>2</v>
      </c>
      <c r="AP10" s="43" t="str">
        <f t="shared" ref="AP10" si="37">+IF(AND(AL10="FUERTE",AN10="DIRECTAMENTE"),"2",IF(AND(AL10="FUERTE",AN10="INDIRECTAMENTE"),"1",IF(AND(AL10="FUERTE",AN10="NO DISMINUYE"),"0",IF(AND(AL10="MODERADO",AN10="DIRECTAMENTE"),"1",IF(AND(AL10="MODERADO",AN10="INDIRECTAMENTE"),"0",IF(AND(AL10="MODERADO",AN10="NO DISMINUYE"),"0",IF(AND(AL10="MODERADO",AN10="DIRECTAMENTE"),"1",0)))))))</f>
        <v>2</v>
      </c>
      <c r="AQ10" s="44" t="s">
        <v>55</v>
      </c>
      <c r="AR10" s="43" t="s">
        <v>142</v>
      </c>
      <c r="AS10" s="44"/>
      <c r="AT10" s="44"/>
      <c r="AU10" s="62"/>
    </row>
    <row r="11" spans="1:47" s="19" customFormat="1" ht="113.25" customHeight="1" x14ac:dyDescent="0.25">
      <c r="A11" s="59">
        <v>2</v>
      </c>
      <c r="B11" s="66" t="s">
        <v>190</v>
      </c>
      <c r="C11" s="44" t="s">
        <v>419</v>
      </c>
      <c r="D11" s="44" t="s">
        <v>332</v>
      </c>
      <c r="E11" s="44" t="s">
        <v>333</v>
      </c>
      <c r="F11" s="43" t="s">
        <v>147</v>
      </c>
      <c r="G11" s="43" t="str">
        <f t="shared" si="28"/>
        <v>3</v>
      </c>
      <c r="H11" s="43" t="str">
        <f t="shared" si="29"/>
        <v>MODERADO</v>
      </c>
      <c r="I11" s="43">
        <v>5</v>
      </c>
      <c r="J11" s="43" t="str">
        <f t="shared" si="30"/>
        <v>ALTO</v>
      </c>
      <c r="K11" s="44" t="s">
        <v>219</v>
      </c>
      <c r="L11" s="43" t="s">
        <v>218</v>
      </c>
      <c r="M11" s="44" t="s">
        <v>334</v>
      </c>
      <c r="N11" s="44" t="s">
        <v>335</v>
      </c>
      <c r="O11" s="44" t="s">
        <v>336</v>
      </c>
      <c r="P11" s="44" t="s">
        <v>220</v>
      </c>
      <c r="Q11" s="43" t="s">
        <v>91</v>
      </c>
      <c r="R11" s="43" t="str">
        <f t="shared" si="0"/>
        <v>15</v>
      </c>
      <c r="S11" s="43" t="s">
        <v>93</v>
      </c>
      <c r="T11" s="43" t="str">
        <f t="shared" si="1"/>
        <v>15</v>
      </c>
      <c r="U11" s="43" t="s">
        <v>83</v>
      </c>
      <c r="V11" s="43" t="str">
        <f t="shared" si="2"/>
        <v>15</v>
      </c>
      <c r="W11" s="44" t="s">
        <v>99</v>
      </c>
      <c r="X11" s="43" t="str">
        <f t="shared" si="3"/>
        <v>15</v>
      </c>
      <c r="Y11" s="43" t="s">
        <v>86</v>
      </c>
      <c r="Z11" s="43" t="str">
        <f t="shared" si="4"/>
        <v>15</v>
      </c>
      <c r="AA11" s="44" t="s">
        <v>88</v>
      </c>
      <c r="AB11" s="43" t="str">
        <f t="shared" si="5"/>
        <v>15</v>
      </c>
      <c r="AC11" s="43" t="s">
        <v>90</v>
      </c>
      <c r="AD11" s="43" t="str">
        <f t="shared" si="6"/>
        <v>10</v>
      </c>
      <c r="AE11" s="43">
        <f t="shared" si="7"/>
        <v>100</v>
      </c>
      <c r="AF11" s="43" t="str">
        <f t="shared" si="8"/>
        <v>FUERTE</v>
      </c>
      <c r="AG11" s="43" t="s">
        <v>111</v>
      </c>
      <c r="AH11" s="59" t="str">
        <f t="shared" si="9"/>
        <v>FUERTE</v>
      </c>
      <c r="AI11" s="59" t="str">
        <f t="shared" si="10"/>
        <v>FUERTE</v>
      </c>
      <c r="AJ11" s="59" t="str">
        <f t="shared" si="11"/>
        <v>FUERTE</v>
      </c>
      <c r="AK11" s="43" t="str">
        <f t="shared" si="12"/>
        <v>NO</v>
      </c>
      <c r="AL11" s="59" t="str">
        <f t="shared" si="13"/>
        <v>FUERTE</v>
      </c>
      <c r="AM11" s="43" t="s">
        <v>129</v>
      </c>
      <c r="AN11" s="43" t="s">
        <v>131</v>
      </c>
      <c r="AO11" s="43">
        <f t="shared" si="14"/>
        <v>2</v>
      </c>
      <c r="AP11" s="43" t="str">
        <f t="shared" si="15"/>
        <v>0</v>
      </c>
      <c r="AQ11" s="44" t="s">
        <v>55</v>
      </c>
      <c r="AR11" s="43" t="s">
        <v>142</v>
      </c>
      <c r="AS11" s="43"/>
      <c r="AT11" s="43"/>
      <c r="AU11" s="43"/>
    </row>
    <row r="12" spans="1:47" s="19" customFormat="1" ht="113.25" customHeight="1" x14ac:dyDescent="0.25">
      <c r="A12" s="90">
        <v>3</v>
      </c>
      <c r="B12" s="86" t="s">
        <v>192</v>
      </c>
      <c r="C12" s="44" t="s">
        <v>420</v>
      </c>
      <c r="D12" s="44" t="s">
        <v>237</v>
      </c>
      <c r="E12" s="44" t="s">
        <v>238</v>
      </c>
      <c r="F12" s="43" t="s">
        <v>147</v>
      </c>
      <c r="G12" s="43" t="str">
        <f t="shared" si="28"/>
        <v>3</v>
      </c>
      <c r="H12" s="43" t="str">
        <f t="shared" si="29"/>
        <v>MAYOR</v>
      </c>
      <c r="I12" s="43">
        <v>11</v>
      </c>
      <c r="J12" s="43" t="str">
        <f t="shared" si="30"/>
        <v>EXTREMO</v>
      </c>
      <c r="K12" s="44" t="s">
        <v>239</v>
      </c>
      <c r="L12" s="43" t="s">
        <v>230</v>
      </c>
      <c r="M12" s="44" t="s">
        <v>228</v>
      </c>
      <c r="N12" s="44" t="s">
        <v>240</v>
      </c>
      <c r="O12" s="44" t="s">
        <v>241</v>
      </c>
      <c r="P12" s="44" t="s">
        <v>242</v>
      </c>
      <c r="Q12" s="43" t="s">
        <v>91</v>
      </c>
      <c r="R12" s="43" t="str">
        <f t="shared" si="0"/>
        <v>15</v>
      </c>
      <c r="S12" s="43" t="s">
        <v>93</v>
      </c>
      <c r="T12" s="43" t="str">
        <f t="shared" si="1"/>
        <v>15</v>
      </c>
      <c r="U12" s="43" t="s">
        <v>83</v>
      </c>
      <c r="V12" s="43" t="str">
        <f t="shared" si="2"/>
        <v>15</v>
      </c>
      <c r="W12" s="44" t="s">
        <v>99</v>
      </c>
      <c r="X12" s="43" t="str">
        <f t="shared" si="3"/>
        <v>15</v>
      </c>
      <c r="Y12" s="43" t="s">
        <v>86</v>
      </c>
      <c r="Z12" s="43" t="str">
        <f t="shared" si="4"/>
        <v>15</v>
      </c>
      <c r="AA12" s="44" t="s">
        <v>88</v>
      </c>
      <c r="AB12" s="43" t="str">
        <f t="shared" si="5"/>
        <v>15</v>
      </c>
      <c r="AC12" s="43" t="s">
        <v>90</v>
      </c>
      <c r="AD12" s="43" t="str">
        <f t="shared" si="6"/>
        <v>10</v>
      </c>
      <c r="AE12" s="43">
        <f t="shared" si="7"/>
        <v>100</v>
      </c>
      <c r="AF12" s="43" t="str">
        <f t="shared" si="8"/>
        <v>FUERTE</v>
      </c>
      <c r="AG12" s="43" t="s">
        <v>111</v>
      </c>
      <c r="AH12" s="59" t="str">
        <f t="shared" si="9"/>
        <v>FUERTE</v>
      </c>
      <c r="AI12" s="59" t="str">
        <f t="shared" si="10"/>
        <v>FUERTE</v>
      </c>
      <c r="AJ12" s="59" t="str">
        <f t="shared" si="11"/>
        <v>FUERTE</v>
      </c>
      <c r="AK12" s="43" t="str">
        <f t="shared" si="12"/>
        <v>NO</v>
      </c>
      <c r="AL12" s="59" t="str">
        <f t="shared" si="13"/>
        <v>FUERTE</v>
      </c>
      <c r="AM12" s="43" t="s">
        <v>129</v>
      </c>
      <c r="AN12" s="43" t="s">
        <v>130</v>
      </c>
      <c r="AO12" s="43">
        <f t="shared" si="14"/>
        <v>2</v>
      </c>
      <c r="AP12" s="43" t="str">
        <f t="shared" si="15"/>
        <v>1</v>
      </c>
      <c r="AQ12" s="44" t="s">
        <v>151</v>
      </c>
      <c r="AR12" s="43" t="s">
        <v>142</v>
      </c>
      <c r="AS12" s="80" t="s">
        <v>481</v>
      </c>
      <c r="AT12" s="80" t="s">
        <v>229</v>
      </c>
      <c r="AU12" s="81" t="s">
        <v>516</v>
      </c>
    </row>
    <row r="13" spans="1:47" s="19" customFormat="1" ht="113.25" customHeight="1" x14ac:dyDescent="0.25">
      <c r="A13" s="90"/>
      <c r="B13" s="88"/>
      <c r="C13" s="44" t="s">
        <v>421</v>
      </c>
      <c r="D13" s="44" t="s">
        <v>269</v>
      </c>
      <c r="E13" s="44" t="s">
        <v>270</v>
      </c>
      <c r="F13" s="43" t="s">
        <v>147</v>
      </c>
      <c r="G13" s="43" t="str">
        <f t="shared" ref="G13" si="38">+IF(F13="RARA VEZ","1",IF(F13="IMPROBABLE","2",IF(F13="POSIBLE","3",IF(F13="PROBABLE","4",IF(F13="CASI SEGURO","5")))))</f>
        <v>3</v>
      </c>
      <c r="H13" s="43" t="str">
        <f t="shared" ref="H13" si="39">IF(I13&lt;6,"MODERADO",IF(I13&lt;12,"MAYOR","CATASTROFICO"))</f>
        <v>MODERADO</v>
      </c>
      <c r="I13" s="43">
        <v>5</v>
      </c>
      <c r="J13" s="43" t="str">
        <f t="shared" ref="J13" si="40">IF(AND(F13="RARA VEZ",H13="MODERADO"),"MODERADO",IF(AND(F13="RARA VEZ",H13="MAYOR"),"ALTO",IF(AND(F13="RARA VEZ",H13="CATASTROFICO"),"EXTREMO",IF(AND(F13="IMPROBABLE",H13="MODERADO"),"MODERADO",IF(AND(F13="IMPROBABLE",H13="MAYOR"),"ALTO",IF(AND(F13="IMPROBABLE",H13="CATASTROFICO"),"EXTREMO",IF(AND(F13="POSIBLE",H13="MODERADO"),"ALTO",IF(AND(F13="POSIBLE",H13="MAYOR"),"EXTREMO",IF(AND(F13="POSIBLE",H13="CATASTROFICO"),"EXTREMO",IF(AND(F13="PROBABLE",H13="MODERADO"),"ALTO",IF(AND(F13="PROBABLE",H13="MAYOR"),"EXTREMO",IF(AND(F13="PROBABLE",H13="CATASTROFICO"),"EXTREMOS",IF(AND(F13="CASI SEGURO",H13="MODERADO"),"EXTREMO",IF(AND(F13="CASI SEGURO",H13="MAYOR"),"EXTREMO",IF(AND(F13="CASI SEGURO",H13="CATASTROFICO"),"EXTREMO",0)))))))))))))))</f>
        <v>ALTO</v>
      </c>
      <c r="K13" s="44" t="s">
        <v>337</v>
      </c>
      <c r="L13" s="43" t="s">
        <v>230</v>
      </c>
      <c r="M13" s="44" t="s">
        <v>271</v>
      </c>
      <c r="N13" s="44" t="s">
        <v>338</v>
      </c>
      <c r="O13" s="44" t="s">
        <v>339</v>
      </c>
      <c r="P13" s="44" t="s">
        <v>340</v>
      </c>
      <c r="Q13" s="43" t="s">
        <v>91</v>
      </c>
      <c r="R13" s="43" t="str">
        <f t="shared" ref="R13" si="41">+IF(Q13="ASIGNADO","15",IF(Q13="NO ASIGNADO","0"))</f>
        <v>15</v>
      </c>
      <c r="S13" s="43" t="s">
        <v>93</v>
      </c>
      <c r="T13" s="43" t="str">
        <f t="shared" ref="T13" si="42">+IF(S13="ADECUADO","15",IF(S13="INADECUADO","0"))</f>
        <v>15</v>
      </c>
      <c r="U13" s="43" t="s">
        <v>83</v>
      </c>
      <c r="V13" s="43" t="str">
        <f t="shared" ref="V13" si="43">+IF(U13="OPORTUNA","15",IF(U13="INOPORTUNA","0"))</f>
        <v>15</v>
      </c>
      <c r="W13" s="44" t="s">
        <v>99</v>
      </c>
      <c r="X13" s="43" t="str">
        <f t="shared" ref="X13" si="44">+IF(W13="PREVENIR","15",IF(W13="DETECTAR","10",IF(W13="NO ES UN CONTROL","0")))</f>
        <v>15</v>
      </c>
      <c r="Y13" s="43" t="s">
        <v>86</v>
      </c>
      <c r="Z13" s="43" t="str">
        <f t="shared" ref="Z13" si="45">+IF(Y13="CONFIABLE","15",IF(Y13="NO CONFIABLE","0"))</f>
        <v>15</v>
      </c>
      <c r="AA13" s="44" t="s">
        <v>88</v>
      </c>
      <c r="AB13" s="43" t="str">
        <f t="shared" ref="AB13" si="46">+IF(AA13="SE INVESTIGAN Y RESUELVEN OPORTUNAMENTE","15",IF(AA13="NO SE INVESTIGAN Y RESUELVEN OPORTUNAMENTE","0"))</f>
        <v>15</v>
      </c>
      <c r="AC13" s="43" t="s">
        <v>90</v>
      </c>
      <c r="AD13" s="43" t="str">
        <f t="shared" ref="AD13" si="47">+IF(AC13="COMPLETA","10",IF(AC13="INCOMPLETA","5",IF(AC13="NO EXISTE","0")))</f>
        <v>10</v>
      </c>
      <c r="AE13" s="43">
        <f t="shared" ref="AE13" si="48">+R13+T13+V13+X13+Z13+AB13+AD13</f>
        <v>100</v>
      </c>
      <c r="AF13" s="43" t="str">
        <f t="shared" ref="AF13" si="49">+IF(AE13&gt;=96,IF(AE13&lt;=100,"FUERTE"),IF(AE13&gt;=86,IF(AE13&lt;=95,"MODERADO"),IF(AE13&gt;=0,IF(AE13&lt;=85,"DEBIL"))))</f>
        <v>FUERTE</v>
      </c>
      <c r="AG13" s="43" t="s">
        <v>111</v>
      </c>
      <c r="AH13" s="59" t="str">
        <f t="shared" ref="AH13" si="50">+AF13</f>
        <v>FUERTE</v>
      </c>
      <c r="AI13" s="59" t="str">
        <f t="shared" ref="AI13" si="51">+AG13</f>
        <v>FUERTE</v>
      </c>
      <c r="AJ13" s="59" t="str">
        <f t="shared" ref="AJ13" si="52">IF(AND(AH13="FUERTE",AI13="FUERTE"),"FUERTE",IF(AND(AH13="FUERTE",AI13="MODERADO"),"MODERADO",IF(AND(AH13="FUERTE",AI13="DEBIL"),"DEBIL",IF(AND(AH13="MODERADO",AI13="FUERTE"),"MODERADO",IF(AND(AH13="MODERADO",AI13="MODERADO"),"MODERADO",IF(AND(AH13="MODERADO",AI13="DEBIL"),"DEBIL",IF(AND(AH13="DEBIL",AI13="FUERTE"),"DEBIL",IF(AND(AH13="DEBIL",AI13="MODERADO"),"DEBIL","DEBIL"))))))))</f>
        <v>FUERTE</v>
      </c>
      <c r="AK13" s="43" t="str">
        <f t="shared" ref="AK13" si="53">IF(AJ13="FUERTE","NO","SI")</f>
        <v>NO</v>
      </c>
      <c r="AL13" s="59" t="str">
        <f t="shared" ref="AL13" si="54">+AJ13</f>
        <v>FUERTE</v>
      </c>
      <c r="AM13" s="43" t="s">
        <v>129</v>
      </c>
      <c r="AN13" s="43" t="s">
        <v>130</v>
      </c>
      <c r="AO13" s="43">
        <f t="shared" ref="AO13" si="55">IF(AND(AL13="FUERTE",AM13="DIRECTAMENTE"),2,IF(AND(AL13="FUERTE",AM13="NO DISMINUYE",AN13="DIRECTAMENTE"),0,IF(AND(AL13="MODERADO",AM13="DIRECTAMENTE"),1,0)))</f>
        <v>2</v>
      </c>
      <c r="AP13" s="43" t="str">
        <f t="shared" ref="AP13" si="56">+IF(AND(AL13="FUERTE",AN13="DIRECTAMENTE"),"2",IF(AND(AL13="FUERTE",AN13="INDIRECTAMENTE"),"1",IF(AND(AL13="FUERTE",AN13="NO DISMINUYE"),"0",IF(AND(AL13="MODERADO",AN13="DIRECTAMENTE"),"1",IF(AND(AL13="MODERADO",AN13="INDIRECTAMENTE"),"0",IF(AND(AL13="MODERADO",AN13="NO DISMINUYE"),"0",IF(AND(AL13="MODERADO",AN13="DIRECTAMENTE"),"1",0)))))))</f>
        <v>1</v>
      </c>
      <c r="AQ13" s="44" t="s">
        <v>55</v>
      </c>
      <c r="AR13" s="43" t="s">
        <v>142</v>
      </c>
      <c r="AS13" s="80" t="s">
        <v>482</v>
      </c>
      <c r="AT13" s="80" t="s">
        <v>229</v>
      </c>
      <c r="AU13" s="79" t="s">
        <v>483</v>
      </c>
    </row>
    <row r="14" spans="1:47" s="19" customFormat="1" ht="159.75" customHeight="1" x14ac:dyDescent="0.25">
      <c r="A14" s="59">
        <v>4</v>
      </c>
      <c r="B14" s="42" t="s">
        <v>465</v>
      </c>
      <c r="C14" s="44" t="s">
        <v>401</v>
      </c>
      <c r="D14" s="44" t="s">
        <v>341</v>
      </c>
      <c r="E14" s="44" t="s">
        <v>342</v>
      </c>
      <c r="F14" s="43" t="s">
        <v>147</v>
      </c>
      <c r="G14" s="43" t="str">
        <f t="shared" si="28"/>
        <v>3</v>
      </c>
      <c r="H14" s="43" t="str">
        <f t="shared" si="29"/>
        <v>MODERADO</v>
      </c>
      <c r="I14" s="43">
        <v>5</v>
      </c>
      <c r="J14" s="43" t="str">
        <f t="shared" si="30"/>
        <v>ALTO</v>
      </c>
      <c r="K14" s="44" t="s">
        <v>343</v>
      </c>
      <c r="L14" s="43" t="s">
        <v>230</v>
      </c>
      <c r="M14" s="44" t="s">
        <v>244</v>
      </c>
      <c r="N14" s="44" t="s">
        <v>344</v>
      </c>
      <c r="O14" s="44" t="s">
        <v>345</v>
      </c>
      <c r="P14" s="44" t="s">
        <v>346</v>
      </c>
      <c r="Q14" s="43" t="s">
        <v>91</v>
      </c>
      <c r="R14" s="43" t="str">
        <f t="shared" si="0"/>
        <v>15</v>
      </c>
      <c r="S14" s="43" t="s">
        <v>93</v>
      </c>
      <c r="T14" s="43" t="str">
        <f t="shared" si="1"/>
        <v>15</v>
      </c>
      <c r="U14" s="43" t="s">
        <v>83</v>
      </c>
      <c r="V14" s="43" t="str">
        <f t="shared" si="2"/>
        <v>15</v>
      </c>
      <c r="W14" s="44" t="s">
        <v>99</v>
      </c>
      <c r="X14" s="43" t="str">
        <f t="shared" si="3"/>
        <v>15</v>
      </c>
      <c r="Y14" s="43" t="s">
        <v>86</v>
      </c>
      <c r="Z14" s="43" t="str">
        <f t="shared" si="4"/>
        <v>15</v>
      </c>
      <c r="AA14" s="44" t="s">
        <v>88</v>
      </c>
      <c r="AB14" s="43" t="str">
        <f t="shared" si="5"/>
        <v>15</v>
      </c>
      <c r="AC14" s="43" t="s">
        <v>90</v>
      </c>
      <c r="AD14" s="43" t="str">
        <f t="shared" si="6"/>
        <v>10</v>
      </c>
      <c r="AE14" s="43">
        <f t="shared" si="7"/>
        <v>100</v>
      </c>
      <c r="AF14" s="43" t="str">
        <f t="shared" si="8"/>
        <v>FUERTE</v>
      </c>
      <c r="AG14" s="43" t="s">
        <v>111</v>
      </c>
      <c r="AH14" s="59" t="str">
        <f t="shared" si="9"/>
        <v>FUERTE</v>
      </c>
      <c r="AI14" s="59" t="str">
        <f t="shared" si="10"/>
        <v>FUERTE</v>
      </c>
      <c r="AJ14" s="59" t="str">
        <f t="shared" si="11"/>
        <v>FUERTE</v>
      </c>
      <c r="AK14" s="43" t="str">
        <f t="shared" si="12"/>
        <v>NO</v>
      </c>
      <c r="AL14" s="59" t="str">
        <f t="shared" si="13"/>
        <v>FUERTE</v>
      </c>
      <c r="AM14" s="43" t="s">
        <v>129</v>
      </c>
      <c r="AN14" s="43" t="s">
        <v>129</v>
      </c>
      <c r="AO14" s="43">
        <f t="shared" si="14"/>
        <v>2</v>
      </c>
      <c r="AP14" s="43" t="str">
        <f t="shared" si="15"/>
        <v>2</v>
      </c>
      <c r="AQ14" s="44" t="s">
        <v>55</v>
      </c>
      <c r="AR14" s="43" t="s">
        <v>142</v>
      </c>
      <c r="AS14" s="43"/>
      <c r="AT14" s="43"/>
      <c r="AU14" s="43"/>
    </row>
    <row r="15" spans="1:47" s="19" customFormat="1" ht="161.25" customHeight="1" x14ac:dyDescent="0.25">
      <c r="A15" s="90"/>
      <c r="B15" s="86" t="s">
        <v>196</v>
      </c>
      <c r="C15" s="44" t="s">
        <v>500</v>
      </c>
      <c r="D15" s="44" t="s">
        <v>501</v>
      </c>
      <c r="E15" s="44" t="s">
        <v>502</v>
      </c>
      <c r="F15" s="43" t="s">
        <v>147</v>
      </c>
      <c r="G15" s="43" t="str">
        <f t="shared" si="28"/>
        <v>3</v>
      </c>
      <c r="H15" s="43" t="str">
        <f t="shared" si="29"/>
        <v>CATASTROFICO</v>
      </c>
      <c r="I15" s="43">
        <v>14</v>
      </c>
      <c r="J15" s="43" t="str">
        <f t="shared" si="30"/>
        <v>EXTREMO</v>
      </c>
      <c r="K15" s="73" t="s">
        <v>497</v>
      </c>
      <c r="L15" s="43" t="s">
        <v>230</v>
      </c>
      <c r="M15" s="44" t="s">
        <v>498</v>
      </c>
      <c r="N15" s="44" t="s">
        <v>499</v>
      </c>
      <c r="O15" s="44" t="s">
        <v>429</v>
      </c>
      <c r="P15" s="44" t="s">
        <v>430</v>
      </c>
      <c r="Q15" s="43" t="s">
        <v>91</v>
      </c>
      <c r="R15" s="43" t="str">
        <f t="shared" si="0"/>
        <v>15</v>
      </c>
      <c r="S15" s="43" t="s">
        <v>93</v>
      </c>
      <c r="T15" s="43" t="str">
        <f t="shared" si="1"/>
        <v>15</v>
      </c>
      <c r="U15" s="43" t="s">
        <v>83</v>
      </c>
      <c r="V15" s="43" t="str">
        <f t="shared" si="2"/>
        <v>15</v>
      </c>
      <c r="W15" s="44" t="s">
        <v>100</v>
      </c>
      <c r="X15" s="43" t="str">
        <f t="shared" si="3"/>
        <v>10</v>
      </c>
      <c r="Y15" s="43" t="s">
        <v>86</v>
      </c>
      <c r="Z15" s="43" t="str">
        <f t="shared" si="4"/>
        <v>15</v>
      </c>
      <c r="AA15" s="44" t="s">
        <v>88</v>
      </c>
      <c r="AB15" s="43" t="str">
        <f t="shared" si="5"/>
        <v>15</v>
      </c>
      <c r="AC15" s="43" t="s">
        <v>90</v>
      </c>
      <c r="AD15" s="43" t="str">
        <f t="shared" si="6"/>
        <v>10</v>
      </c>
      <c r="AE15" s="43">
        <f t="shared" si="7"/>
        <v>95</v>
      </c>
      <c r="AF15" s="43" t="str">
        <f t="shared" si="8"/>
        <v>MODERADO</v>
      </c>
      <c r="AG15" s="43" t="s">
        <v>111</v>
      </c>
      <c r="AH15" s="59" t="str">
        <f t="shared" si="9"/>
        <v>MODERADO</v>
      </c>
      <c r="AI15" s="59" t="str">
        <f t="shared" si="10"/>
        <v>FUERTE</v>
      </c>
      <c r="AJ15" s="59" t="str">
        <f t="shared" si="11"/>
        <v>MODERADO</v>
      </c>
      <c r="AK15" s="43" t="str">
        <f t="shared" si="12"/>
        <v>SI</v>
      </c>
      <c r="AL15" s="59" t="str">
        <f t="shared" si="13"/>
        <v>MODERADO</v>
      </c>
      <c r="AM15" s="43" t="s">
        <v>129</v>
      </c>
      <c r="AN15" s="43" t="s">
        <v>129</v>
      </c>
      <c r="AO15" s="43">
        <f t="shared" si="14"/>
        <v>1</v>
      </c>
      <c r="AP15" s="43" t="str">
        <f t="shared" si="15"/>
        <v>1</v>
      </c>
      <c r="AQ15" s="44" t="s">
        <v>151</v>
      </c>
      <c r="AR15" s="43" t="s">
        <v>142</v>
      </c>
      <c r="AS15" s="73" t="s">
        <v>503</v>
      </c>
      <c r="AT15" s="73" t="s">
        <v>235</v>
      </c>
      <c r="AU15" s="70" t="s">
        <v>517</v>
      </c>
    </row>
    <row r="16" spans="1:47" s="19" customFormat="1" ht="161.25" customHeight="1" x14ac:dyDescent="0.25">
      <c r="A16" s="90"/>
      <c r="B16" s="88"/>
      <c r="C16" s="44" t="s">
        <v>402</v>
      </c>
      <c r="D16" s="44" t="s">
        <v>348</v>
      </c>
      <c r="E16" s="44" t="s">
        <v>347</v>
      </c>
      <c r="F16" s="43" t="s">
        <v>148</v>
      </c>
      <c r="G16" s="43" t="str">
        <f t="shared" ref="G16:G17" si="57">+IF(F16="RARA VEZ","1",IF(F16="IMPROBABLE","2",IF(F16="POSIBLE","3",IF(F16="PROBABLE","4",IF(F16="CASI SEGURO","5")))))</f>
        <v>2</v>
      </c>
      <c r="H16" s="43" t="str">
        <f t="shared" ref="H16:H17" si="58">IF(I16&lt;6,"MODERADO",IF(I16&lt;12,"MAYOR","CATASTROFICO"))</f>
        <v>MODERADO</v>
      </c>
      <c r="I16" s="43">
        <v>5</v>
      </c>
      <c r="J16" s="43" t="str">
        <f t="shared" ref="J16:J17" si="59">IF(AND(F16="RARA VEZ",H16="MODERADO"),"MODERADO",IF(AND(F16="RARA VEZ",H16="MAYOR"),"ALTO",IF(AND(F16="RARA VEZ",H16="CATASTROFICO"),"EXTREMO",IF(AND(F16="IMPROBABLE",H16="MODERADO"),"MODERADO",IF(AND(F16="IMPROBABLE",H16="MAYOR"),"ALTO",IF(AND(F16="IMPROBABLE",H16="CATASTROFICO"),"EXTREMO",IF(AND(F16="POSIBLE",H16="MODERADO"),"ALTO",IF(AND(F16="POSIBLE",H16="MAYOR"),"EXTREMO",IF(AND(F16="POSIBLE",H16="CATASTROFICO"),"EXTREMO",IF(AND(F16="PROBABLE",H16="MODERADO"),"ALTO",IF(AND(F16="PROBABLE",H16="MAYOR"),"EXTREMO",IF(AND(F16="PROBABLE",H16="CATASTROFICO"),"EXTREMOS",IF(AND(F16="CASI SEGURO",H16="MODERADO"),"EXTREMO",IF(AND(F16="CASI SEGURO",H16="MAYOR"),"EXTREMO",IF(AND(F16="CASI SEGURO",H16="CATASTROFICO"),"EXTREMO",0)))))))))))))))</f>
        <v>MODERADO</v>
      </c>
      <c r="K16" s="44" t="s">
        <v>234</v>
      </c>
      <c r="L16" s="43" t="s">
        <v>230</v>
      </c>
      <c r="M16" s="44" t="s">
        <v>431</v>
      </c>
      <c r="N16" s="44" t="s">
        <v>432</v>
      </c>
      <c r="O16" s="44" t="s">
        <v>433</v>
      </c>
      <c r="P16" s="44" t="s">
        <v>434</v>
      </c>
      <c r="Q16" s="43" t="s">
        <v>91</v>
      </c>
      <c r="R16" s="43" t="str">
        <f t="shared" ref="R16:R17" si="60">+IF(Q16="ASIGNADO","15",IF(Q16="NO ASIGNADO","0"))</f>
        <v>15</v>
      </c>
      <c r="S16" s="43" t="s">
        <v>93</v>
      </c>
      <c r="T16" s="43" t="str">
        <f t="shared" ref="T16:T17" si="61">+IF(S16="ADECUADO","15",IF(S16="INADECUADO","0"))</f>
        <v>15</v>
      </c>
      <c r="U16" s="43" t="s">
        <v>83</v>
      </c>
      <c r="V16" s="43" t="str">
        <f t="shared" ref="V16:V17" si="62">+IF(U16="OPORTUNA","15",IF(U16="INOPORTUNA","0"))</f>
        <v>15</v>
      </c>
      <c r="W16" s="44" t="s">
        <v>100</v>
      </c>
      <c r="X16" s="43" t="str">
        <f t="shared" ref="X16:X17" si="63">+IF(W16="PREVENIR","15",IF(W16="DETECTAR","10",IF(W16="NO ES UN CONTROL","0")))</f>
        <v>10</v>
      </c>
      <c r="Y16" s="43" t="s">
        <v>86</v>
      </c>
      <c r="Z16" s="43" t="str">
        <f t="shared" ref="Z16:Z17" si="64">+IF(Y16="CONFIABLE","15",IF(Y16="NO CONFIABLE","0"))</f>
        <v>15</v>
      </c>
      <c r="AA16" s="44" t="s">
        <v>88</v>
      </c>
      <c r="AB16" s="43" t="str">
        <f t="shared" ref="AB16:AB17" si="65">+IF(AA16="SE INVESTIGAN Y RESUELVEN OPORTUNAMENTE","15",IF(AA16="NO SE INVESTIGAN Y RESUELVEN OPORTUNAMENTE","0"))</f>
        <v>15</v>
      </c>
      <c r="AC16" s="43" t="s">
        <v>90</v>
      </c>
      <c r="AD16" s="43" t="str">
        <f t="shared" ref="AD16:AD17" si="66">+IF(AC16="COMPLETA","10",IF(AC16="INCOMPLETA","5",IF(AC16="NO EXISTE","0")))</f>
        <v>10</v>
      </c>
      <c r="AE16" s="43">
        <f t="shared" ref="AE16:AE17" si="67">+R16+T16+V16+X16+Z16+AB16+AD16</f>
        <v>95</v>
      </c>
      <c r="AF16" s="43" t="str">
        <f t="shared" ref="AF16:AF17" si="68">+IF(AE16&gt;=96,IF(AE16&lt;=100,"FUERTE"),IF(AE16&gt;=86,IF(AE16&lt;=95,"MODERADO"),IF(AE16&gt;=0,IF(AE16&lt;=85,"DEBIL"))))</f>
        <v>MODERADO</v>
      </c>
      <c r="AG16" s="43" t="s">
        <v>111</v>
      </c>
      <c r="AH16" s="59" t="str">
        <f t="shared" ref="AH16:AH17" si="69">+AF16</f>
        <v>MODERADO</v>
      </c>
      <c r="AI16" s="59" t="str">
        <f t="shared" ref="AI16:AI17" si="70">+AG16</f>
        <v>FUERTE</v>
      </c>
      <c r="AJ16" s="59" t="str">
        <f t="shared" ref="AJ16:AJ17" si="71">IF(AND(AH16="FUERTE",AI16="FUERTE"),"FUERTE",IF(AND(AH16="FUERTE",AI16="MODERADO"),"MODERADO",IF(AND(AH16="FUERTE",AI16="DEBIL"),"DEBIL",IF(AND(AH16="MODERADO",AI16="FUERTE"),"MODERADO",IF(AND(AH16="MODERADO",AI16="MODERADO"),"MODERADO",IF(AND(AH16="MODERADO",AI16="DEBIL"),"DEBIL",IF(AND(AH16="DEBIL",AI16="FUERTE"),"DEBIL",IF(AND(AH16="DEBIL",AI16="MODERADO"),"DEBIL","DEBIL"))))))))</f>
        <v>MODERADO</v>
      </c>
      <c r="AK16" s="43" t="str">
        <f t="shared" ref="AK16:AK17" si="72">IF(AJ16="FUERTE","NO","SI")</f>
        <v>SI</v>
      </c>
      <c r="AL16" s="59" t="str">
        <f t="shared" ref="AL16:AL17" si="73">+AJ16</f>
        <v>MODERADO</v>
      </c>
      <c r="AM16" s="43" t="s">
        <v>129</v>
      </c>
      <c r="AN16" s="43" t="s">
        <v>129</v>
      </c>
      <c r="AO16" s="43">
        <f t="shared" ref="AO16:AO17" si="74">IF(AND(AL16="FUERTE",AM16="DIRECTAMENTE"),2,IF(AND(AL16="FUERTE",AM16="NO DISMINUYE",AN16="DIRECTAMENTE"),0,IF(AND(AL16="MODERADO",AM16="DIRECTAMENTE"),1,0)))</f>
        <v>1</v>
      </c>
      <c r="AP16" s="43" t="str">
        <f t="shared" ref="AP16:AP17" si="75">+IF(AND(AL16="FUERTE",AN16="DIRECTAMENTE"),"2",IF(AND(AL16="FUERTE",AN16="INDIRECTAMENTE"),"1",IF(AND(AL16="FUERTE",AN16="NO DISMINUYE"),"0",IF(AND(AL16="MODERADO",AN16="DIRECTAMENTE"),"1",IF(AND(AL16="MODERADO",AN16="INDIRECTAMENTE"),"0",IF(AND(AL16="MODERADO",AN16="NO DISMINUYE"),"0",IF(AND(AL16="MODERADO",AN16="DIRECTAMENTE"),"1",0)))))))</f>
        <v>1</v>
      </c>
      <c r="AQ16" s="44" t="s">
        <v>152</v>
      </c>
      <c r="AR16" s="43" t="s">
        <v>142</v>
      </c>
      <c r="AS16" s="44"/>
      <c r="AT16" s="44"/>
      <c r="AU16" s="62"/>
    </row>
    <row r="17" spans="1:47" s="19" customFormat="1" ht="161.25" customHeight="1" x14ac:dyDescent="0.25">
      <c r="A17" s="90">
        <v>6</v>
      </c>
      <c r="B17" s="86" t="s">
        <v>197</v>
      </c>
      <c r="C17" s="44" t="s">
        <v>403</v>
      </c>
      <c r="D17" s="44" t="s">
        <v>349</v>
      </c>
      <c r="E17" s="44" t="s">
        <v>350</v>
      </c>
      <c r="F17" s="43" t="s">
        <v>147</v>
      </c>
      <c r="G17" s="43" t="str">
        <f t="shared" si="57"/>
        <v>3</v>
      </c>
      <c r="H17" s="43" t="str">
        <f t="shared" si="58"/>
        <v>MODERADO</v>
      </c>
      <c r="I17" s="43">
        <v>5</v>
      </c>
      <c r="J17" s="43" t="str">
        <f t="shared" si="59"/>
        <v>ALTO</v>
      </c>
      <c r="K17" s="44" t="s">
        <v>290</v>
      </c>
      <c r="L17" s="43" t="s">
        <v>247</v>
      </c>
      <c r="M17" s="44" t="s">
        <v>351</v>
      </c>
      <c r="N17" s="44" t="s">
        <v>440</v>
      </c>
      <c r="O17" s="44" t="s">
        <v>352</v>
      </c>
      <c r="P17" s="44" t="s">
        <v>441</v>
      </c>
      <c r="Q17" s="43" t="s">
        <v>91</v>
      </c>
      <c r="R17" s="43" t="str">
        <f t="shared" si="60"/>
        <v>15</v>
      </c>
      <c r="S17" s="43" t="s">
        <v>93</v>
      </c>
      <c r="T17" s="43" t="str">
        <f t="shared" si="61"/>
        <v>15</v>
      </c>
      <c r="U17" s="43" t="s">
        <v>83</v>
      </c>
      <c r="V17" s="43" t="str">
        <f t="shared" si="62"/>
        <v>15</v>
      </c>
      <c r="W17" s="44" t="s">
        <v>100</v>
      </c>
      <c r="X17" s="43" t="str">
        <f t="shared" si="63"/>
        <v>10</v>
      </c>
      <c r="Y17" s="43" t="s">
        <v>86</v>
      </c>
      <c r="Z17" s="43" t="str">
        <f t="shared" si="64"/>
        <v>15</v>
      </c>
      <c r="AA17" s="44" t="s">
        <v>88</v>
      </c>
      <c r="AB17" s="43" t="str">
        <f t="shared" si="65"/>
        <v>15</v>
      </c>
      <c r="AC17" s="43" t="s">
        <v>90</v>
      </c>
      <c r="AD17" s="43" t="str">
        <f t="shared" si="66"/>
        <v>10</v>
      </c>
      <c r="AE17" s="43">
        <f t="shared" si="67"/>
        <v>95</v>
      </c>
      <c r="AF17" s="43" t="str">
        <f t="shared" si="68"/>
        <v>MODERADO</v>
      </c>
      <c r="AG17" s="43" t="s">
        <v>111</v>
      </c>
      <c r="AH17" s="59" t="str">
        <f t="shared" si="69"/>
        <v>MODERADO</v>
      </c>
      <c r="AI17" s="59" t="str">
        <f t="shared" si="70"/>
        <v>FUERTE</v>
      </c>
      <c r="AJ17" s="59" t="str">
        <f t="shared" si="71"/>
        <v>MODERADO</v>
      </c>
      <c r="AK17" s="43" t="str">
        <f t="shared" si="72"/>
        <v>SI</v>
      </c>
      <c r="AL17" s="59" t="str">
        <f t="shared" si="73"/>
        <v>MODERADO</v>
      </c>
      <c r="AM17" s="43" t="s">
        <v>129</v>
      </c>
      <c r="AN17" s="43" t="s">
        <v>129</v>
      </c>
      <c r="AO17" s="43">
        <f t="shared" si="74"/>
        <v>1</v>
      </c>
      <c r="AP17" s="43" t="str">
        <f t="shared" si="75"/>
        <v>1</v>
      </c>
      <c r="AQ17" s="44" t="s">
        <v>55</v>
      </c>
      <c r="AR17" s="43" t="s">
        <v>142</v>
      </c>
      <c r="AS17" s="43"/>
      <c r="AT17" s="43"/>
      <c r="AU17" s="43"/>
    </row>
    <row r="18" spans="1:47" s="19" customFormat="1" ht="161.25" customHeight="1" x14ac:dyDescent="0.25">
      <c r="A18" s="90"/>
      <c r="B18" s="88"/>
      <c r="C18" s="44" t="s">
        <v>404</v>
      </c>
      <c r="D18" s="44" t="s">
        <v>353</v>
      </c>
      <c r="E18" s="44" t="s">
        <v>354</v>
      </c>
      <c r="F18" s="43" t="s">
        <v>147</v>
      </c>
      <c r="G18" s="43" t="str">
        <f t="shared" si="28"/>
        <v>3</v>
      </c>
      <c r="H18" s="43" t="str">
        <f t="shared" si="29"/>
        <v>MODERADO</v>
      </c>
      <c r="I18" s="43">
        <v>3</v>
      </c>
      <c r="J18" s="43" t="str">
        <f t="shared" si="30"/>
        <v>ALTO</v>
      </c>
      <c r="K18" s="44" t="s">
        <v>292</v>
      </c>
      <c r="L18" s="43" t="s">
        <v>247</v>
      </c>
      <c r="M18" s="44" t="s">
        <v>442</v>
      </c>
      <c r="N18" s="44" t="s">
        <v>443</v>
      </c>
      <c r="O18" s="44" t="s">
        <v>293</v>
      </c>
      <c r="P18" s="44" t="s">
        <v>444</v>
      </c>
      <c r="Q18" s="43" t="s">
        <v>91</v>
      </c>
      <c r="R18" s="43" t="str">
        <f t="shared" si="0"/>
        <v>15</v>
      </c>
      <c r="S18" s="43" t="s">
        <v>93</v>
      </c>
      <c r="T18" s="43" t="str">
        <f t="shared" si="1"/>
        <v>15</v>
      </c>
      <c r="U18" s="43" t="s">
        <v>83</v>
      </c>
      <c r="V18" s="43" t="str">
        <f t="shared" si="2"/>
        <v>15</v>
      </c>
      <c r="W18" s="44" t="s">
        <v>100</v>
      </c>
      <c r="X18" s="43" t="str">
        <f t="shared" si="3"/>
        <v>10</v>
      </c>
      <c r="Y18" s="43" t="s">
        <v>86</v>
      </c>
      <c r="Z18" s="43" t="str">
        <f t="shared" si="4"/>
        <v>15</v>
      </c>
      <c r="AA18" s="44" t="s">
        <v>88</v>
      </c>
      <c r="AB18" s="43" t="str">
        <f t="shared" si="5"/>
        <v>15</v>
      </c>
      <c r="AC18" s="43" t="s">
        <v>90</v>
      </c>
      <c r="AD18" s="43" t="str">
        <f t="shared" si="6"/>
        <v>10</v>
      </c>
      <c r="AE18" s="43">
        <f t="shared" si="7"/>
        <v>95</v>
      </c>
      <c r="AF18" s="43" t="str">
        <f t="shared" si="8"/>
        <v>MODERADO</v>
      </c>
      <c r="AG18" s="43" t="s">
        <v>55</v>
      </c>
      <c r="AH18" s="59" t="str">
        <f t="shared" si="9"/>
        <v>MODERADO</v>
      </c>
      <c r="AI18" s="59" t="str">
        <f t="shared" si="10"/>
        <v>MODERADO</v>
      </c>
      <c r="AJ18" s="59" t="str">
        <f t="shared" si="11"/>
        <v>MODERADO</v>
      </c>
      <c r="AK18" s="43" t="str">
        <f t="shared" si="12"/>
        <v>SI</v>
      </c>
      <c r="AL18" s="59" t="str">
        <f t="shared" si="13"/>
        <v>MODERADO</v>
      </c>
      <c r="AM18" s="43" t="s">
        <v>129</v>
      </c>
      <c r="AN18" s="43" t="s">
        <v>129</v>
      </c>
      <c r="AO18" s="43">
        <f t="shared" si="14"/>
        <v>1</v>
      </c>
      <c r="AP18" s="43" t="str">
        <f t="shared" si="15"/>
        <v>1</v>
      </c>
      <c r="AQ18" s="44" t="s">
        <v>55</v>
      </c>
      <c r="AR18" s="43" t="s">
        <v>143</v>
      </c>
      <c r="AS18" s="43"/>
      <c r="AT18" s="43"/>
      <c r="AU18" s="43"/>
    </row>
    <row r="19" spans="1:47" s="19" customFormat="1" ht="165.75" customHeight="1" x14ac:dyDescent="0.25">
      <c r="A19" s="90">
        <v>7</v>
      </c>
      <c r="B19" s="93" t="s">
        <v>463</v>
      </c>
      <c r="C19" s="44" t="s">
        <v>405</v>
      </c>
      <c r="D19" s="44" t="s">
        <v>355</v>
      </c>
      <c r="E19" s="44" t="s">
        <v>284</v>
      </c>
      <c r="F19" s="43" t="s">
        <v>147</v>
      </c>
      <c r="G19" s="43">
        <v>3</v>
      </c>
      <c r="H19" s="43" t="str">
        <f t="shared" si="29"/>
        <v>MAYOR</v>
      </c>
      <c r="I19" s="43">
        <v>10</v>
      </c>
      <c r="J19" s="43" t="str">
        <f t="shared" si="30"/>
        <v>EXTREMO</v>
      </c>
      <c r="K19" s="44" t="s">
        <v>493</v>
      </c>
      <c r="L19" s="43" t="s">
        <v>222</v>
      </c>
      <c r="M19" s="44" t="s">
        <v>356</v>
      </c>
      <c r="N19" s="44" t="s">
        <v>357</v>
      </c>
      <c r="O19" s="44" t="s">
        <v>285</v>
      </c>
      <c r="P19" s="44" t="s">
        <v>358</v>
      </c>
      <c r="Q19" s="43" t="s">
        <v>91</v>
      </c>
      <c r="R19" s="43" t="str">
        <f t="shared" si="0"/>
        <v>15</v>
      </c>
      <c r="S19" s="43" t="s">
        <v>93</v>
      </c>
      <c r="T19" s="43" t="str">
        <f t="shared" si="1"/>
        <v>15</v>
      </c>
      <c r="U19" s="43" t="s">
        <v>83</v>
      </c>
      <c r="V19" s="43" t="str">
        <f t="shared" si="2"/>
        <v>15</v>
      </c>
      <c r="W19" s="44" t="s">
        <v>99</v>
      </c>
      <c r="X19" s="43" t="str">
        <f t="shared" si="3"/>
        <v>15</v>
      </c>
      <c r="Y19" s="43" t="s">
        <v>86</v>
      </c>
      <c r="Z19" s="43" t="str">
        <f t="shared" si="4"/>
        <v>15</v>
      </c>
      <c r="AA19" s="44" t="s">
        <v>88</v>
      </c>
      <c r="AB19" s="43" t="str">
        <f t="shared" si="5"/>
        <v>15</v>
      </c>
      <c r="AC19" s="43" t="s">
        <v>90</v>
      </c>
      <c r="AD19" s="43" t="str">
        <f t="shared" si="6"/>
        <v>10</v>
      </c>
      <c r="AE19" s="43">
        <f t="shared" si="7"/>
        <v>100</v>
      </c>
      <c r="AF19" s="43" t="str">
        <f t="shared" si="8"/>
        <v>FUERTE</v>
      </c>
      <c r="AG19" s="43" t="s">
        <v>111</v>
      </c>
      <c r="AH19" s="59" t="str">
        <f t="shared" si="9"/>
        <v>FUERTE</v>
      </c>
      <c r="AI19" s="59" t="str">
        <f t="shared" si="10"/>
        <v>FUERTE</v>
      </c>
      <c r="AJ19" s="59" t="str">
        <f t="shared" si="11"/>
        <v>FUERTE</v>
      </c>
      <c r="AK19" s="43" t="str">
        <f t="shared" si="12"/>
        <v>NO</v>
      </c>
      <c r="AL19" s="59" t="str">
        <f t="shared" si="13"/>
        <v>FUERTE</v>
      </c>
      <c r="AM19" s="43" t="s">
        <v>129</v>
      </c>
      <c r="AN19" s="43" t="s">
        <v>129</v>
      </c>
      <c r="AO19" s="43">
        <f t="shared" si="14"/>
        <v>2</v>
      </c>
      <c r="AP19" s="43" t="str">
        <f t="shared" si="15"/>
        <v>2</v>
      </c>
      <c r="AQ19" s="44" t="s">
        <v>151</v>
      </c>
      <c r="AR19" s="43" t="s">
        <v>142</v>
      </c>
      <c r="AS19" s="79" t="s">
        <v>487</v>
      </c>
      <c r="AT19" s="79" t="s">
        <v>488</v>
      </c>
      <c r="AU19" s="82" t="s">
        <v>518</v>
      </c>
    </row>
    <row r="20" spans="1:47" s="19" customFormat="1" ht="85.5" customHeight="1" x14ac:dyDescent="0.25">
      <c r="A20" s="90"/>
      <c r="B20" s="94"/>
      <c r="C20" s="44" t="s">
        <v>406</v>
      </c>
      <c r="D20" s="44" t="s">
        <v>355</v>
      </c>
      <c r="E20" s="44" t="s">
        <v>359</v>
      </c>
      <c r="F20" s="43" t="s">
        <v>147</v>
      </c>
      <c r="G20" s="43" t="str">
        <f t="shared" si="28"/>
        <v>3</v>
      </c>
      <c r="H20" s="43" t="str">
        <f t="shared" si="29"/>
        <v>MAYOR</v>
      </c>
      <c r="I20" s="43">
        <v>10</v>
      </c>
      <c r="J20" s="43" t="str">
        <f t="shared" si="30"/>
        <v>EXTREMO</v>
      </c>
      <c r="K20" s="44" t="s">
        <v>435</v>
      </c>
      <c r="L20" s="43" t="s">
        <v>263</v>
      </c>
      <c r="M20" s="44" t="s">
        <v>360</v>
      </c>
      <c r="N20" s="79" t="s">
        <v>513</v>
      </c>
      <c r="O20" s="74" t="s">
        <v>361</v>
      </c>
      <c r="P20" s="79" t="s">
        <v>514</v>
      </c>
      <c r="Q20" s="43" t="s">
        <v>91</v>
      </c>
      <c r="R20" s="43" t="str">
        <f t="shared" si="0"/>
        <v>15</v>
      </c>
      <c r="S20" s="43" t="s">
        <v>93</v>
      </c>
      <c r="T20" s="43" t="str">
        <f t="shared" si="1"/>
        <v>15</v>
      </c>
      <c r="U20" s="43" t="s">
        <v>83</v>
      </c>
      <c r="V20" s="43" t="str">
        <f t="shared" si="2"/>
        <v>15</v>
      </c>
      <c r="W20" s="44" t="s">
        <v>99</v>
      </c>
      <c r="X20" s="43" t="str">
        <f t="shared" si="3"/>
        <v>15</v>
      </c>
      <c r="Y20" s="43" t="s">
        <v>86</v>
      </c>
      <c r="Z20" s="43" t="str">
        <f t="shared" si="4"/>
        <v>15</v>
      </c>
      <c r="AA20" s="44" t="s">
        <v>88</v>
      </c>
      <c r="AB20" s="43" t="str">
        <f t="shared" si="5"/>
        <v>15</v>
      </c>
      <c r="AC20" s="43" t="s">
        <v>90</v>
      </c>
      <c r="AD20" s="43" t="str">
        <f t="shared" si="6"/>
        <v>10</v>
      </c>
      <c r="AE20" s="43">
        <f t="shared" si="7"/>
        <v>100</v>
      </c>
      <c r="AF20" s="43" t="str">
        <f t="shared" si="8"/>
        <v>FUERTE</v>
      </c>
      <c r="AG20" s="43" t="s">
        <v>111</v>
      </c>
      <c r="AH20" s="59" t="str">
        <f t="shared" si="9"/>
        <v>FUERTE</v>
      </c>
      <c r="AI20" s="59" t="str">
        <f t="shared" si="10"/>
        <v>FUERTE</v>
      </c>
      <c r="AJ20" s="59" t="str">
        <f t="shared" si="11"/>
        <v>FUERTE</v>
      </c>
      <c r="AK20" s="43" t="str">
        <f t="shared" si="12"/>
        <v>NO</v>
      </c>
      <c r="AL20" s="59" t="str">
        <f t="shared" si="13"/>
        <v>FUERTE</v>
      </c>
      <c r="AM20" s="43" t="s">
        <v>129</v>
      </c>
      <c r="AN20" s="43" t="s">
        <v>129</v>
      </c>
      <c r="AO20" s="43">
        <f t="shared" si="14"/>
        <v>2</v>
      </c>
      <c r="AP20" s="43" t="str">
        <f t="shared" si="15"/>
        <v>2</v>
      </c>
      <c r="AQ20" s="44" t="s">
        <v>151</v>
      </c>
      <c r="AR20" s="43" t="s">
        <v>142</v>
      </c>
      <c r="AS20" s="79" t="s">
        <v>489</v>
      </c>
      <c r="AT20" s="79" t="s">
        <v>488</v>
      </c>
      <c r="AU20" s="82" t="s">
        <v>436</v>
      </c>
    </row>
    <row r="21" spans="1:47" s="19" customFormat="1" ht="111" customHeight="1" x14ac:dyDescent="0.25">
      <c r="A21" s="90"/>
      <c r="B21" s="95"/>
      <c r="C21" s="44" t="s">
        <v>407</v>
      </c>
      <c r="D21" s="44" t="s">
        <v>362</v>
      </c>
      <c r="E21" s="44" t="s">
        <v>363</v>
      </c>
      <c r="F21" s="43" t="s">
        <v>147</v>
      </c>
      <c r="G21" s="43" t="str">
        <f t="shared" ref="G21" si="76">+IF(F21="RARA VEZ","1",IF(F21="IMPROBABLE","2",IF(F21="POSIBLE","3",IF(F21="PROBABLE","4",IF(F21="CASI SEGURO","5")))))</f>
        <v>3</v>
      </c>
      <c r="H21" s="43" t="str">
        <f t="shared" ref="H21" si="77">IF(I21&lt;6,"MODERADO",IF(I21&lt;12,"MAYOR","CATASTROFICO"))</f>
        <v>MAYOR</v>
      </c>
      <c r="I21" s="43">
        <v>8</v>
      </c>
      <c r="J21" s="43" t="str">
        <f t="shared" ref="J21" si="78">IF(AND(F21="RARA VEZ",H21="MODERADO"),"MODERADO",IF(AND(F21="RARA VEZ",H21="MAYOR"),"ALTO",IF(AND(F21="RARA VEZ",H21="CATASTROFICO"),"EXTREMO",IF(AND(F21="IMPROBABLE",H21="MODERADO"),"MODERADO",IF(AND(F21="IMPROBABLE",H21="MAYOR"),"ALTO",IF(AND(F21="IMPROBABLE",H21="CATASTROFICO"),"EXTREMO",IF(AND(F21="POSIBLE",H21="MODERADO"),"ALTO",IF(AND(F21="POSIBLE",H21="MAYOR"),"EXTREMO",IF(AND(F21="POSIBLE",H21="CATASTROFICO"),"EXTREMO",IF(AND(F21="PROBABLE",H21="MODERADO"),"ALTO",IF(AND(F21="PROBABLE",H21="MAYOR"),"EXTREMO",IF(AND(F21="PROBABLE",H21="CATASTROFICO"),"EXTREMOS",IF(AND(F21="CASI SEGURO",H21="MODERADO"),"EXTREMO",IF(AND(F21="CASI SEGURO",H21="MAYOR"),"EXTREMO",IF(AND(F21="CASI SEGURO",H21="CATASTROFICO"),"EXTREMO",0)))))))))))))))</f>
        <v>EXTREMO</v>
      </c>
      <c r="K21" s="44" t="s">
        <v>496</v>
      </c>
      <c r="L21" s="43" t="s">
        <v>222</v>
      </c>
      <c r="M21" s="44" t="s">
        <v>364</v>
      </c>
      <c r="N21" s="74" t="s">
        <v>365</v>
      </c>
      <c r="O21" s="79" t="s">
        <v>515</v>
      </c>
      <c r="P21" s="74" t="s">
        <v>288</v>
      </c>
      <c r="Q21" s="43" t="s">
        <v>91</v>
      </c>
      <c r="R21" s="43" t="str">
        <f t="shared" ref="R21" si="79">+IF(Q21="ASIGNADO","15",IF(Q21="NO ASIGNADO","0"))</f>
        <v>15</v>
      </c>
      <c r="S21" s="43" t="s">
        <v>93</v>
      </c>
      <c r="T21" s="43" t="str">
        <f t="shared" ref="T21" si="80">+IF(S21="ADECUADO","15",IF(S21="INADECUADO","0"))</f>
        <v>15</v>
      </c>
      <c r="U21" s="43" t="s">
        <v>83</v>
      </c>
      <c r="V21" s="43" t="str">
        <f t="shared" ref="V21" si="81">+IF(U21="OPORTUNA","15",IF(U21="INOPORTUNA","0"))</f>
        <v>15</v>
      </c>
      <c r="W21" s="44" t="s">
        <v>99</v>
      </c>
      <c r="X21" s="43" t="str">
        <f t="shared" ref="X21" si="82">+IF(W21="PREVENIR","15",IF(W21="DETECTAR","10",IF(W21="NO ES UN CONTROL","0")))</f>
        <v>15</v>
      </c>
      <c r="Y21" s="43" t="s">
        <v>86</v>
      </c>
      <c r="Z21" s="43" t="str">
        <f t="shared" ref="Z21" si="83">+IF(Y21="CONFIABLE","15",IF(Y21="NO CONFIABLE","0"))</f>
        <v>15</v>
      </c>
      <c r="AA21" s="44" t="s">
        <v>88</v>
      </c>
      <c r="AB21" s="43" t="str">
        <f t="shared" ref="AB21" si="84">+IF(AA21="SE INVESTIGAN Y RESUELVEN OPORTUNAMENTE","15",IF(AA21="NO SE INVESTIGAN Y RESUELVEN OPORTUNAMENTE","0"))</f>
        <v>15</v>
      </c>
      <c r="AC21" s="43" t="s">
        <v>90</v>
      </c>
      <c r="AD21" s="43" t="str">
        <f t="shared" ref="AD21" si="85">+IF(AC21="COMPLETA","10",IF(AC21="INCOMPLETA","5",IF(AC21="NO EXISTE","0")))</f>
        <v>10</v>
      </c>
      <c r="AE21" s="43">
        <f t="shared" ref="AE21" si="86">+R21+T21+V21+X21+Z21+AB21+AD21</f>
        <v>100</v>
      </c>
      <c r="AF21" s="43" t="str">
        <f t="shared" ref="AF21" si="87">+IF(AE21&gt;=96,IF(AE21&lt;=100,"FUERTE"),IF(AE21&gt;=86,IF(AE21&lt;=95,"MODERADO"),IF(AE21&gt;=0,IF(AE21&lt;=85,"DEBIL"))))</f>
        <v>FUERTE</v>
      </c>
      <c r="AG21" s="43" t="s">
        <v>111</v>
      </c>
      <c r="AH21" s="59" t="str">
        <f t="shared" ref="AH21" si="88">+AF21</f>
        <v>FUERTE</v>
      </c>
      <c r="AI21" s="59" t="str">
        <f t="shared" ref="AI21" si="89">+AG21</f>
        <v>FUERTE</v>
      </c>
      <c r="AJ21" s="59" t="str">
        <f t="shared" ref="AJ21" si="90">IF(AND(AH21="FUERTE",AI21="FUERTE"),"FUERTE",IF(AND(AH21="FUERTE",AI21="MODERADO"),"MODERADO",IF(AND(AH21="FUERTE",AI21="DEBIL"),"DEBIL",IF(AND(AH21="MODERADO",AI21="FUERTE"),"MODERADO",IF(AND(AH21="MODERADO",AI21="MODERADO"),"MODERADO",IF(AND(AH21="MODERADO",AI21="DEBIL"),"DEBIL",IF(AND(AH21="DEBIL",AI21="FUERTE"),"DEBIL",IF(AND(AH21="DEBIL",AI21="MODERADO"),"DEBIL","DEBIL"))))))))</f>
        <v>FUERTE</v>
      </c>
      <c r="AK21" s="43" t="str">
        <f t="shared" ref="AK21" si="91">IF(AJ21="FUERTE","NO","SI")</f>
        <v>NO</v>
      </c>
      <c r="AL21" s="59" t="str">
        <f t="shared" ref="AL21" si="92">+AJ21</f>
        <v>FUERTE</v>
      </c>
      <c r="AM21" s="43" t="s">
        <v>129</v>
      </c>
      <c r="AN21" s="43" t="s">
        <v>129</v>
      </c>
      <c r="AO21" s="43">
        <f t="shared" ref="AO21" si="93">IF(AND(AL21="FUERTE",AM21="DIRECTAMENTE"),2,IF(AND(AL21="FUERTE",AM21="NO DISMINUYE",AN21="DIRECTAMENTE"),0,IF(AND(AL21="MODERADO",AM21="DIRECTAMENTE"),1,0)))</f>
        <v>2</v>
      </c>
      <c r="AP21" s="43" t="str">
        <f t="shared" ref="AP21" si="94">+IF(AND(AL21="FUERTE",AN21="DIRECTAMENTE"),"2",IF(AND(AL21="FUERTE",AN21="INDIRECTAMENTE"),"1",IF(AND(AL21="FUERTE",AN21="NO DISMINUYE"),"0",IF(AND(AL21="MODERADO",AN21="DIRECTAMENTE"),"1",IF(AND(AL21="MODERADO",AN21="INDIRECTAMENTE"),"0",IF(AND(AL21="MODERADO",AN21="NO DISMINUYE"),"0",IF(AND(AL21="MODERADO",AN21="DIRECTAMENTE"),"1",0)))))))</f>
        <v>2</v>
      </c>
      <c r="AQ21" s="44" t="s">
        <v>151</v>
      </c>
      <c r="AR21" s="43" t="s">
        <v>142</v>
      </c>
      <c r="AS21" s="79" t="s">
        <v>490</v>
      </c>
      <c r="AT21" s="79" t="s">
        <v>491</v>
      </c>
      <c r="AU21" s="82" t="s">
        <v>518</v>
      </c>
    </row>
    <row r="22" spans="1:47" s="19" customFormat="1" ht="161.25" customHeight="1" x14ac:dyDescent="0.25">
      <c r="A22" s="59">
        <v>8</v>
      </c>
      <c r="B22" s="61" t="s">
        <v>199</v>
      </c>
      <c r="C22" s="44" t="s">
        <v>408</v>
      </c>
      <c r="D22" s="44" t="s">
        <v>378</v>
      </c>
      <c r="E22" s="44" t="s">
        <v>366</v>
      </c>
      <c r="F22" s="43" t="s">
        <v>147</v>
      </c>
      <c r="G22" s="43" t="str">
        <f t="shared" si="28"/>
        <v>3</v>
      </c>
      <c r="H22" s="43" t="str">
        <f t="shared" si="29"/>
        <v>MODERADO</v>
      </c>
      <c r="I22" s="43">
        <v>5</v>
      </c>
      <c r="J22" s="43" t="str">
        <f t="shared" si="30"/>
        <v>ALTO</v>
      </c>
      <c r="K22" s="44" t="s">
        <v>273</v>
      </c>
      <c r="L22" s="43" t="s">
        <v>247</v>
      </c>
      <c r="M22" s="44" t="s">
        <v>367</v>
      </c>
      <c r="N22" s="44" t="s">
        <v>368</v>
      </c>
      <c r="O22" s="44" t="s">
        <v>274</v>
      </c>
      <c r="P22" s="44" t="s">
        <v>275</v>
      </c>
      <c r="Q22" s="43" t="s">
        <v>91</v>
      </c>
      <c r="R22" s="43" t="str">
        <f t="shared" si="0"/>
        <v>15</v>
      </c>
      <c r="S22" s="43" t="s">
        <v>93</v>
      </c>
      <c r="T22" s="43" t="str">
        <f t="shared" si="1"/>
        <v>15</v>
      </c>
      <c r="U22" s="43" t="s">
        <v>83</v>
      </c>
      <c r="V22" s="43" t="str">
        <f t="shared" si="2"/>
        <v>15</v>
      </c>
      <c r="W22" s="44" t="s">
        <v>99</v>
      </c>
      <c r="X22" s="43" t="str">
        <f t="shared" si="3"/>
        <v>15</v>
      </c>
      <c r="Y22" s="43" t="s">
        <v>86</v>
      </c>
      <c r="Z22" s="43" t="str">
        <f t="shared" si="4"/>
        <v>15</v>
      </c>
      <c r="AA22" s="44" t="s">
        <v>88</v>
      </c>
      <c r="AB22" s="43" t="str">
        <f t="shared" si="5"/>
        <v>15</v>
      </c>
      <c r="AC22" s="43" t="s">
        <v>90</v>
      </c>
      <c r="AD22" s="43" t="str">
        <f t="shared" si="6"/>
        <v>10</v>
      </c>
      <c r="AE22" s="43">
        <f t="shared" si="7"/>
        <v>100</v>
      </c>
      <c r="AF22" s="43" t="str">
        <f t="shared" si="8"/>
        <v>FUERTE</v>
      </c>
      <c r="AG22" s="43" t="s">
        <v>111</v>
      </c>
      <c r="AH22" s="59" t="str">
        <f t="shared" si="9"/>
        <v>FUERTE</v>
      </c>
      <c r="AI22" s="59" t="str">
        <f t="shared" si="10"/>
        <v>FUERTE</v>
      </c>
      <c r="AJ22" s="59" t="str">
        <f t="shared" si="11"/>
        <v>FUERTE</v>
      </c>
      <c r="AK22" s="43" t="str">
        <f t="shared" si="12"/>
        <v>NO</v>
      </c>
      <c r="AL22" s="59" t="str">
        <f t="shared" si="13"/>
        <v>FUERTE</v>
      </c>
      <c r="AM22" s="43" t="s">
        <v>129</v>
      </c>
      <c r="AN22" s="43" t="s">
        <v>129</v>
      </c>
      <c r="AO22" s="43">
        <f t="shared" si="14"/>
        <v>2</v>
      </c>
      <c r="AP22" s="43" t="str">
        <f t="shared" si="15"/>
        <v>2</v>
      </c>
      <c r="AQ22" s="44" t="s">
        <v>55</v>
      </c>
      <c r="AR22" s="43" t="s">
        <v>142</v>
      </c>
      <c r="AS22" s="43"/>
      <c r="AT22" s="43"/>
      <c r="AU22" s="43"/>
    </row>
    <row r="23" spans="1:47" s="19" customFormat="1" ht="90" customHeight="1" x14ac:dyDescent="0.25">
      <c r="A23" s="90">
        <v>9</v>
      </c>
      <c r="B23" s="86" t="s">
        <v>466</v>
      </c>
      <c r="C23" s="44" t="s">
        <v>409</v>
      </c>
      <c r="D23" s="44" t="s">
        <v>214</v>
      </c>
      <c r="E23" s="44" t="s">
        <v>369</v>
      </c>
      <c r="F23" s="43" t="s">
        <v>147</v>
      </c>
      <c r="G23" s="43" t="str">
        <f t="shared" si="28"/>
        <v>3</v>
      </c>
      <c r="H23" s="43" t="str">
        <f t="shared" si="29"/>
        <v>MODERADO</v>
      </c>
      <c r="I23" s="43">
        <v>3</v>
      </c>
      <c r="J23" s="43" t="str">
        <f t="shared" si="30"/>
        <v>ALTO</v>
      </c>
      <c r="K23" s="44" t="s">
        <v>370</v>
      </c>
      <c r="L23" s="71" t="s">
        <v>428</v>
      </c>
      <c r="M23" s="44" t="s">
        <v>371</v>
      </c>
      <c r="N23" s="44" t="s">
        <v>372</v>
      </c>
      <c r="O23" s="44" t="s">
        <v>373</v>
      </c>
      <c r="P23" s="44" t="s">
        <v>256</v>
      </c>
      <c r="Q23" s="43" t="s">
        <v>91</v>
      </c>
      <c r="R23" s="43" t="str">
        <f t="shared" si="0"/>
        <v>15</v>
      </c>
      <c r="S23" s="43" t="s">
        <v>93</v>
      </c>
      <c r="T23" s="43" t="str">
        <f t="shared" si="1"/>
        <v>15</v>
      </c>
      <c r="U23" s="43" t="s">
        <v>83</v>
      </c>
      <c r="V23" s="43" t="str">
        <f t="shared" si="2"/>
        <v>15</v>
      </c>
      <c r="W23" s="44" t="s">
        <v>99</v>
      </c>
      <c r="X23" s="43" t="str">
        <f t="shared" si="3"/>
        <v>15</v>
      </c>
      <c r="Y23" s="43" t="s">
        <v>86</v>
      </c>
      <c r="Z23" s="43" t="str">
        <f t="shared" si="4"/>
        <v>15</v>
      </c>
      <c r="AA23" s="44" t="s">
        <v>88</v>
      </c>
      <c r="AB23" s="43" t="str">
        <f t="shared" si="5"/>
        <v>15</v>
      </c>
      <c r="AC23" s="43" t="s">
        <v>90</v>
      </c>
      <c r="AD23" s="43" t="str">
        <f t="shared" si="6"/>
        <v>10</v>
      </c>
      <c r="AE23" s="43">
        <f t="shared" si="7"/>
        <v>100</v>
      </c>
      <c r="AF23" s="43" t="str">
        <f t="shared" si="8"/>
        <v>FUERTE</v>
      </c>
      <c r="AG23" s="43" t="s">
        <v>111</v>
      </c>
      <c r="AH23" s="59" t="str">
        <f t="shared" si="9"/>
        <v>FUERTE</v>
      </c>
      <c r="AI23" s="59" t="str">
        <f t="shared" si="10"/>
        <v>FUERTE</v>
      </c>
      <c r="AJ23" s="59" t="str">
        <f t="shared" si="11"/>
        <v>FUERTE</v>
      </c>
      <c r="AK23" s="43" t="str">
        <f t="shared" si="12"/>
        <v>NO</v>
      </c>
      <c r="AL23" s="59" t="str">
        <f t="shared" si="13"/>
        <v>FUERTE</v>
      </c>
      <c r="AM23" s="43" t="s">
        <v>129</v>
      </c>
      <c r="AN23" s="43" t="s">
        <v>129</v>
      </c>
      <c r="AO23" s="43">
        <f t="shared" si="14"/>
        <v>2</v>
      </c>
      <c r="AP23" s="43" t="str">
        <f t="shared" si="15"/>
        <v>2</v>
      </c>
      <c r="AQ23" s="44" t="s">
        <v>55</v>
      </c>
      <c r="AR23" s="43" t="s">
        <v>142</v>
      </c>
      <c r="AS23" s="43"/>
      <c r="AT23" s="43"/>
      <c r="AU23" s="43"/>
    </row>
    <row r="24" spans="1:47" s="19" customFormat="1" ht="89.25" customHeight="1" x14ac:dyDescent="0.25">
      <c r="A24" s="90"/>
      <c r="B24" s="87"/>
      <c r="C24" s="44" t="s">
        <v>410</v>
      </c>
      <c r="D24" s="44" t="s">
        <v>259</v>
      </c>
      <c r="E24" s="44" t="s">
        <v>260</v>
      </c>
      <c r="F24" s="43" t="s">
        <v>147</v>
      </c>
      <c r="G24" s="43" t="str">
        <f t="shared" si="28"/>
        <v>3</v>
      </c>
      <c r="H24" s="43" t="str">
        <f t="shared" si="29"/>
        <v>MODERADO</v>
      </c>
      <c r="I24" s="43">
        <v>4</v>
      </c>
      <c r="J24" s="43" t="str">
        <f t="shared" si="30"/>
        <v>ALTO</v>
      </c>
      <c r="K24" s="44" t="s">
        <v>261</v>
      </c>
      <c r="L24" s="43" t="s">
        <v>218</v>
      </c>
      <c r="M24" s="44" t="s">
        <v>374</v>
      </c>
      <c r="N24" s="44" t="s">
        <v>375</v>
      </c>
      <c r="O24" s="44" t="s">
        <v>376</v>
      </c>
      <c r="P24" s="44" t="s">
        <v>377</v>
      </c>
      <c r="Q24" s="43" t="s">
        <v>91</v>
      </c>
      <c r="R24" s="43" t="str">
        <f t="shared" si="0"/>
        <v>15</v>
      </c>
      <c r="S24" s="43" t="s">
        <v>93</v>
      </c>
      <c r="T24" s="43" t="str">
        <f t="shared" si="1"/>
        <v>15</v>
      </c>
      <c r="U24" s="43" t="s">
        <v>83</v>
      </c>
      <c r="V24" s="43" t="str">
        <f t="shared" si="2"/>
        <v>15</v>
      </c>
      <c r="W24" s="44" t="s">
        <v>99</v>
      </c>
      <c r="X24" s="43" t="str">
        <f t="shared" si="3"/>
        <v>15</v>
      </c>
      <c r="Y24" s="43" t="s">
        <v>86</v>
      </c>
      <c r="Z24" s="43" t="str">
        <f t="shared" si="4"/>
        <v>15</v>
      </c>
      <c r="AA24" s="44" t="s">
        <v>88</v>
      </c>
      <c r="AB24" s="43" t="str">
        <f t="shared" si="5"/>
        <v>15</v>
      </c>
      <c r="AC24" s="43" t="s">
        <v>90</v>
      </c>
      <c r="AD24" s="43" t="str">
        <f t="shared" si="6"/>
        <v>10</v>
      </c>
      <c r="AE24" s="43">
        <f t="shared" si="7"/>
        <v>100</v>
      </c>
      <c r="AF24" s="43" t="str">
        <f t="shared" si="8"/>
        <v>FUERTE</v>
      </c>
      <c r="AG24" s="43" t="s">
        <v>111</v>
      </c>
      <c r="AH24" s="59" t="str">
        <f t="shared" si="9"/>
        <v>FUERTE</v>
      </c>
      <c r="AI24" s="59" t="str">
        <f t="shared" si="10"/>
        <v>FUERTE</v>
      </c>
      <c r="AJ24" s="59" t="str">
        <f t="shared" si="11"/>
        <v>FUERTE</v>
      </c>
      <c r="AK24" s="43" t="str">
        <f t="shared" si="12"/>
        <v>NO</v>
      </c>
      <c r="AL24" s="59" t="str">
        <f t="shared" si="13"/>
        <v>FUERTE</v>
      </c>
      <c r="AM24" s="43" t="s">
        <v>129</v>
      </c>
      <c r="AN24" s="43" t="s">
        <v>129</v>
      </c>
      <c r="AO24" s="43">
        <f t="shared" si="14"/>
        <v>2</v>
      </c>
      <c r="AP24" s="43" t="str">
        <f t="shared" si="15"/>
        <v>2</v>
      </c>
      <c r="AQ24" s="44" t="s">
        <v>55</v>
      </c>
      <c r="AR24" s="43" t="s">
        <v>142</v>
      </c>
      <c r="AS24" s="43"/>
      <c r="AT24" s="43"/>
      <c r="AU24" s="43"/>
    </row>
    <row r="25" spans="1:47" s="19" customFormat="1" ht="89.25" customHeight="1" x14ac:dyDescent="0.25">
      <c r="A25" s="90"/>
      <c r="B25" s="87"/>
      <c r="C25" s="73" t="s">
        <v>504</v>
      </c>
      <c r="D25" s="73" t="s">
        <v>505</v>
      </c>
      <c r="E25" s="73" t="s">
        <v>506</v>
      </c>
      <c r="F25" s="71" t="s">
        <v>147</v>
      </c>
      <c r="G25" s="43" t="str">
        <f t="shared" si="28"/>
        <v>3</v>
      </c>
      <c r="H25" s="43" t="str">
        <f t="shared" si="29"/>
        <v>MAYOR</v>
      </c>
      <c r="I25" s="43">
        <v>6</v>
      </c>
      <c r="J25" s="43" t="str">
        <f t="shared" si="30"/>
        <v>EXTREMO</v>
      </c>
      <c r="K25" s="73" t="s">
        <v>508</v>
      </c>
      <c r="L25" s="71" t="s">
        <v>507</v>
      </c>
      <c r="M25" s="73" t="s">
        <v>509</v>
      </c>
      <c r="N25" s="73" t="s">
        <v>510</v>
      </c>
      <c r="O25" s="44" t="s">
        <v>511</v>
      </c>
      <c r="P25" s="44" t="s">
        <v>512</v>
      </c>
      <c r="Q25" s="43" t="s">
        <v>91</v>
      </c>
      <c r="R25" s="43" t="str">
        <f t="shared" si="0"/>
        <v>15</v>
      </c>
      <c r="S25" s="43" t="s">
        <v>93</v>
      </c>
      <c r="T25" s="43" t="str">
        <f t="shared" si="1"/>
        <v>15</v>
      </c>
      <c r="U25" s="43" t="s">
        <v>83</v>
      </c>
      <c r="V25" s="43" t="str">
        <f t="shared" si="2"/>
        <v>15</v>
      </c>
      <c r="W25" s="44" t="s">
        <v>99</v>
      </c>
      <c r="X25" s="43" t="str">
        <f t="shared" si="3"/>
        <v>15</v>
      </c>
      <c r="Y25" s="43" t="s">
        <v>86</v>
      </c>
      <c r="Z25" s="43" t="str">
        <f t="shared" si="4"/>
        <v>15</v>
      </c>
      <c r="AA25" s="44" t="s">
        <v>88</v>
      </c>
      <c r="AB25" s="43" t="str">
        <f t="shared" si="5"/>
        <v>15</v>
      </c>
      <c r="AC25" s="43" t="s">
        <v>90</v>
      </c>
      <c r="AD25" s="43" t="str">
        <f t="shared" si="6"/>
        <v>10</v>
      </c>
      <c r="AE25" s="43">
        <f t="shared" si="7"/>
        <v>100</v>
      </c>
      <c r="AF25" s="43" t="str">
        <f t="shared" si="8"/>
        <v>FUERTE</v>
      </c>
      <c r="AG25" s="43" t="s">
        <v>111</v>
      </c>
      <c r="AH25" s="59" t="str">
        <f t="shared" si="9"/>
        <v>FUERTE</v>
      </c>
      <c r="AI25" s="59" t="str">
        <f t="shared" si="10"/>
        <v>FUERTE</v>
      </c>
      <c r="AJ25" s="59" t="str">
        <f t="shared" si="11"/>
        <v>FUERTE</v>
      </c>
      <c r="AK25" s="43" t="str">
        <f t="shared" si="12"/>
        <v>NO</v>
      </c>
      <c r="AL25" s="59" t="str">
        <f t="shared" si="13"/>
        <v>FUERTE</v>
      </c>
      <c r="AM25" s="43" t="s">
        <v>130</v>
      </c>
      <c r="AN25" s="43"/>
      <c r="AO25" s="43">
        <f t="shared" si="14"/>
        <v>0</v>
      </c>
      <c r="AP25" s="43"/>
      <c r="AQ25" s="44" t="s">
        <v>55</v>
      </c>
      <c r="AR25" s="43" t="s">
        <v>142</v>
      </c>
      <c r="AS25" s="43"/>
      <c r="AT25" s="43"/>
      <c r="AU25" s="43"/>
    </row>
    <row r="26" spans="1:47" s="19" customFormat="1" ht="89.25" customHeight="1" x14ac:dyDescent="0.25">
      <c r="A26" s="90"/>
      <c r="B26" s="88"/>
      <c r="C26" s="44" t="s">
        <v>411</v>
      </c>
      <c r="D26" s="44" t="s">
        <v>258</v>
      </c>
      <c r="E26" s="44" t="s">
        <v>294</v>
      </c>
      <c r="F26" s="43" t="s">
        <v>147</v>
      </c>
      <c r="G26" s="43" t="str">
        <f t="shared" si="28"/>
        <v>3</v>
      </c>
      <c r="H26" s="43" t="str">
        <f t="shared" si="29"/>
        <v>MODERADO</v>
      </c>
      <c r="I26" s="43">
        <v>5</v>
      </c>
      <c r="J26" s="43" t="str">
        <f t="shared" si="30"/>
        <v>ALTO</v>
      </c>
      <c r="K26" s="44" t="s">
        <v>261</v>
      </c>
      <c r="L26" s="43" t="s">
        <v>263</v>
      </c>
      <c r="M26" s="44" t="s">
        <v>295</v>
      </c>
      <c r="N26" s="44" t="s">
        <v>296</v>
      </c>
      <c r="O26" s="44" t="s">
        <v>264</v>
      </c>
      <c r="P26" s="44" t="s">
        <v>262</v>
      </c>
      <c r="Q26" s="43" t="s">
        <v>91</v>
      </c>
      <c r="R26" s="43" t="str">
        <f t="shared" si="0"/>
        <v>15</v>
      </c>
      <c r="S26" s="43" t="s">
        <v>93</v>
      </c>
      <c r="T26" s="43" t="str">
        <f t="shared" si="1"/>
        <v>15</v>
      </c>
      <c r="U26" s="43" t="s">
        <v>83</v>
      </c>
      <c r="V26" s="43" t="str">
        <f t="shared" si="2"/>
        <v>15</v>
      </c>
      <c r="W26" s="44" t="s">
        <v>99</v>
      </c>
      <c r="X26" s="43" t="str">
        <f t="shared" si="3"/>
        <v>15</v>
      </c>
      <c r="Y26" s="43" t="s">
        <v>86</v>
      </c>
      <c r="Z26" s="43" t="str">
        <f t="shared" si="4"/>
        <v>15</v>
      </c>
      <c r="AA26" s="44" t="s">
        <v>88</v>
      </c>
      <c r="AB26" s="43" t="str">
        <f t="shared" si="5"/>
        <v>15</v>
      </c>
      <c r="AC26" s="43" t="s">
        <v>90</v>
      </c>
      <c r="AD26" s="43" t="str">
        <f t="shared" si="6"/>
        <v>10</v>
      </c>
      <c r="AE26" s="43">
        <f t="shared" si="7"/>
        <v>100</v>
      </c>
      <c r="AF26" s="43" t="str">
        <f t="shared" si="8"/>
        <v>FUERTE</v>
      </c>
      <c r="AG26" s="43" t="s">
        <v>111</v>
      </c>
      <c r="AH26" s="59" t="str">
        <f t="shared" si="9"/>
        <v>FUERTE</v>
      </c>
      <c r="AI26" s="59" t="str">
        <f t="shared" si="10"/>
        <v>FUERTE</v>
      </c>
      <c r="AJ26" s="59" t="str">
        <f t="shared" si="11"/>
        <v>FUERTE</v>
      </c>
      <c r="AK26" s="43" t="str">
        <f t="shared" si="12"/>
        <v>NO</v>
      </c>
      <c r="AL26" s="59" t="str">
        <f t="shared" si="13"/>
        <v>FUERTE</v>
      </c>
      <c r="AM26" s="43" t="s">
        <v>129</v>
      </c>
      <c r="AN26" s="43" t="s">
        <v>129</v>
      </c>
      <c r="AO26" s="43">
        <f t="shared" si="14"/>
        <v>2</v>
      </c>
      <c r="AP26" s="43" t="str">
        <f t="shared" si="15"/>
        <v>2</v>
      </c>
      <c r="AQ26" s="44" t="s">
        <v>55</v>
      </c>
      <c r="AR26" s="43" t="s">
        <v>142</v>
      </c>
      <c r="AS26" s="43"/>
      <c r="AT26" s="43"/>
      <c r="AU26" s="43"/>
    </row>
    <row r="27" spans="1:47" s="19" customFormat="1" ht="89.25" customHeight="1" x14ac:dyDescent="0.25">
      <c r="A27" s="90">
        <v>10</v>
      </c>
      <c r="B27" s="118" t="s">
        <v>467</v>
      </c>
      <c r="C27" s="44" t="s">
        <v>412</v>
      </c>
      <c r="D27" s="44" t="s">
        <v>380</v>
      </c>
      <c r="E27" s="44" t="s">
        <v>381</v>
      </c>
      <c r="F27" s="43" t="s">
        <v>147</v>
      </c>
      <c r="G27" s="43" t="str">
        <f t="shared" si="28"/>
        <v>3</v>
      </c>
      <c r="H27" s="43" t="str">
        <f t="shared" si="29"/>
        <v>MODERADO</v>
      </c>
      <c r="I27" s="43">
        <v>5</v>
      </c>
      <c r="J27" s="43" t="str">
        <f t="shared" si="30"/>
        <v>ALTO</v>
      </c>
      <c r="K27" s="44" t="s">
        <v>395</v>
      </c>
      <c r="L27" s="43" t="s">
        <v>230</v>
      </c>
      <c r="M27" s="44" t="s">
        <v>396</v>
      </c>
      <c r="N27" s="44" t="s">
        <v>382</v>
      </c>
      <c r="O27" s="44" t="s">
        <v>397</v>
      </c>
      <c r="P27" s="44" t="s">
        <v>383</v>
      </c>
      <c r="Q27" s="43" t="s">
        <v>91</v>
      </c>
      <c r="R27" s="43" t="str">
        <f t="shared" si="0"/>
        <v>15</v>
      </c>
      <c r="S27" s="43" t="s">
        <v>93</v>
      </c>
      <c r="T27" s="43" t="str">
        <f t="shared" si="1"/>
        <v>15</v>
      </c>
      <c r="U27" s="43" t="s">
        <v>83</v>
      </c>
      <c r="V27" s="43" t="str">
        <f t="shared" si="2"/>
        <v>15</v>
      </c>
      <c r="W27" s="44" t="s">
        <v>99</v>
      </c>
      <c r="X27" s="43" t="str">
        <f t="shared" si="3"/>
        <v>15</v>
      </c>
      <c r="Y27" s="43" t="s">
        <v>86</v>
      </c>
      <c r="Z27" s="43" t="str">
        <f t="shared" si="4"/>
        <v>15</v>
      </c>
      <c r="AA27" s="44" t="s">
        <v>88</v>
      </c>
      <c r="AB27" s="43" t="str">
        <f t="shared" si="5"/>
        <v>15</v>
      </c>
      <c r="AC27" s="43" t="s">
        <v>90</v>
      </c>
      <c r="AD27" s="43" t="str">
        <f t="shared" si="6"/>
        <v>10</v>
      </c>
      <c r="AE27" s="43">
        <f t="shared" si="7"/>
        <v>100</v>
      </c>
      <c r="AF27" s="43" t="str">
        <f t="shared" si="8"/>
        <v>FUERTE</v>
      </c>
      <c r="AG27" s="43" t="s">
        <v>111</v>
      </c>
      <c r="AH27" s="59" t="str">
        <f t="shared" si="9"/>
        <v>FUERTE</v>
      </c>
      <c r="AI27" s="59" t="str">
        <f t="shared" si="10"/>
        <v>FUERTE</v>
      </c>
      <c r="AJ27" s="59" t="str">
        <f t="shared" si="11"/>
        <v>FUERTE</v>
      </c>
      <c r="AK27" s="43" t="str">
        <f t="shared" si="12"/>
        <v>NO</v>
      </c>
      <c r="AL27" s="59" t="str">
        <f t="shared" si="13"/>
        <v>FUERTE</v>
      </c>
      <c r="AM27" s="43" t="s">
        <v>129</v>
      </c>
      <c r="AN27" s="43" t="s">
        <v>129</v>
      </c>
      <c r="AO27" s="43">
        <f t="shared" si="14"/>
        <v>2</v>
      </c>
      <c r="AP27" s="43" t="str">
        <f t="shared" si="15"/>
        <v>2</v>
      </c>
      <c r="AQ27" s="44" t="s">
        <v>55</v>
      </c>
      <c r="AR27" s="43" t="s">
        <v>143</v>
      </c>
      <c r="AS27" s="43"/>
      <c r="AT27" s="43"/>
      <c r="AU27" s="43"/>
    </row>
    <row r="28" spans="1:47" s="19" customFormat="1" ht="89.25" customHeight="1" x14ac:dyDescent="0.25">
      <c r="A28" s="90"/>
      <c r="B28" s="118"/>
      <c r="C28" s="44" t="s">
        <v>413</v>
      </c>
      <c r="D28" s="44" t="s">
        <v>215</v>
      </c>
      <c r="E28" s="44" t="s">
        <v>381</v>
      </c>
      <c r="F28" s="43" t="s">
        <v>147</v>
      </c>
      <c r="G28" s="43" t="str">
        <f t="shared" si="28"/>
        <v>3</v>
      </c>
      <c r="H28" s="43" t="str">
        <f t="shared" si="29"/>
        <v>MODERADO</v>
      </c>
      <c r="I28" s="43">
        <v>5</v>
      </c>
      <c r="J28" s="43" t="str">
        <f t="shared" si="30"/>
        <v>ALTO</v>
      </c>
      <c r="K28" s="44" t="s">
        <v>386</v>
      </c>
      <c r="L28" s="43" t="s">
        <v>385</v>
      </c>
      <c r="M28" s="44" t="s">
        <v>398</v>
      </c>
      <c r="N28" s="44" t="s">
        <v>387</v>
      </c>
      <c r="O28" s="74" t="s">
        <v>388</v>
      </c>
      <c r="P28" s="43" t="s">
        <v>288</v>
      </c>
      <c r="Q28" s="43" t="s">
        <v>91</v>
      </c>
      <c r="R28" s="43" t="str">
        <f t="shared" si="0"/>
        <v>15</v>
      </c>
      <c r="S28" s="43" t="s">
        <v>93</v>
      </c>
      <c r="T28" s="43" t="str">
        <f t="shared" si="1"/>
        <v>15</v>
      </c>
      <c r="U28" s="43" t="s">
        <v>83</v>
      </c>
      <c r="V28" s="43" t="str">
        <f t="shared" si="2"/>
        <v>15</v>
      </c>
      <c r="W28" s="44" t="s">
        <v>99</v>
      </c>
      <c r="X28" s="43" t="str">
        <f t="shared" si="3"/>
        <v>15</v>
      </c>
      <c r="Y28" s="43" t="s">
        <v>86</v>
      </c>
      <c r="Z28" s="43" t="str">
        <f t="shared" si="4"/>
        <v>15</v>
      </c>
      <c r="AA28" s="44" t="s">
        <v>88</v>
      </c>
      <c r="AB28" s="43" t="str">
        <f t="shared" si="5"/>
        <v>15</v>
      </c>
      <c r="AC28" s="43" t="s">
        <v>90</v>
      </c>
      <c r="AD28" s="43" t="str">
        <f t="shared" si="6"/>
        <v>10</v>
      </c>
      <c r="AE28" s="43">
        <f t="shared" si="7"/>
        <v>100</v>
      </c>
      <c r="AF28" s="43" t="str">
        <f t="shared" si="8"/>
        <v>FUERTE</v>
      </c>
      <c r="AG28" s="43" t="s">
        <v>111</v>
      </c>
      <c r="AH28" s="59" t="str">
        <f t="shared" si="9"/>
        <v>FUERTE</v>
      </c>
      <c r="AI28" s="59" t="str">
        <f t="shared" si="10"/>
        <v>FUERTE</v>
      </c>
      <c r="AJ28" s="59" t="str">
        <f t="shared" si="11"/>
        <v>FUERTE</v>
      </c>
      <c r="AK28" s="43" t="str">
        <f t="shared" si="12"/>
        <v>NO</v>
      </c>
      <c r="AL28" s="59" t="str">
        <f t="shared" si="13"/>
        <v>FUERTE</v>
      </c>
      <c r="AM28" s="43" t="s">
        <v>129</v>
      </c>
      <c r="AN28" s="43" t="s">
        <v>129</v>
      </c>
      <c r="AO28" s="43">
        <f t="shared" si="14"/>
        <v>2</v>
      </c>
      <c r="AP28" s="43" t="str">
        <f t="shared" si="15"/>
        <v>2</v>
      </c>
      <c r="AQ28" s="44" t="s">
        <v>55</v>
      </c>
      <c r="AR28" s="43" t="s">
        <v>143</v>
      </c>
      <c r="AS28" s="43"/>
      <c r="AT28" s="43"/>
      <c r="AU28" s="43"/>
    </row>
    <row r="29" spans="1:47" s="19" customFormat="1" ht="119.25" customHeight="1" x14ac:dyDescent="0.25">
      <c r="A29" s="90">
        <v>11</v>
      </c>
      <c r="B29" s="119" t="s">
        <v>462</v>
      </c>
      <c r="C29" s="44" t="s">
        <v>414</v>
      </c>
      <c r="D29" s="44" t="s">
        <v>250</v>
      </c>
      <c r="E29" s="44" t="s">
        <v>251</v>
      </c>
      <c r="F29" s="43" t="s">
        <v>147</v>
      </c>
      <c r="G29" s="43" t="str">
        <f t="shared" si="28"/>
        <v>3</v>
      </c>
      <c r="H29" s="43" t="str">
        <f t="shared" si="29"/>
        <v>MODERADO</v>
      </c>
      <c r="I29" s="43">
        <v>4</v>
      </c>
      <c r="J29" s="43" t="str">
        <f t="shared" si="30"/>
        <v>ALTO</v>
      </c>
      <c r="K29" s="44" t="s">
        <v>297</v>
      </c>
      <c r="L29" s="43" t="s">
        <v>252</v>
      </c>
      <c r="M29" s="44" t="s">
        <v>298</v>
      </c>
      <c r="N29" s="44" t="s">
        <v>299</v>
      </c>
      <c r="O29" s="44" t="s">
        <v>300</v>
      </c>
      <c r="P29" s="44" t="s">
        <v>253</v>
      </c>
      <c r="Q29" s="43" t="s">
        <v>91</v>
      </c>
      <c r="R29" s="43" t="str">
        <f t="shared" si="0"/>
        <v>15</v>
      </c>
      <c r="S29" s="43" t="s">
        <v>93</v>
      </c>
      <c r="T29" s="43" t="str">
        <f t="shared" si="1"/>
        <v>15</v>
      </c>
      <c r="U29" s="43" t="s">
        <v>83</v>
      </c>
      <c r="V29" s="43" t="str">
        <f t="shared" si="2"/>
        <v>15</v>
      </c>
      <c r="W29" s="44" t="s">
        <v>99</v>
      </c>
      <c r="X29" s="43" t="str">
        <f t="shared" si="3"/>
        <v>15</v>
      </c>
      <c r="Y29" s="43" t="s">
        <v>86</v>
      </c>
      <c r="Z29" s="43" t="str">
        <f t="shared" si="4"/>
        <v>15</v>
      </c>
      <c r="AA29" s="44" t="s">
        <v>88</v>
      </c>
      <c r="AB29" s="43" t="str">
        <f t="shared" si="5"/>
        <v>15</v>
      </c>
      <c r="AC29" s="43" t="s">
        <v>90</v>
      </c>
      <c r="AD29" s="43" t="str">
        <f t="shared" si="6"/>
        <v>10</v>
      </c>
      <c r="AE29" s="43">
        <f t="shared" si="7"/>
        <v>100</v>
      </c>
      <c r="AF29" s="43" t="str">
        <f t="shared" si="8"/>
        <v>FUERTE</v>
      </c>
      <c r="AG29" s="43" t="s">
        <v>111</v>
      </c>
      <c r="AH29" s="59" t="str">
        <f t="shared" si="9"/>
        <v>FUERTE</v>
      </c>
      <c r="AI29" s="59" t="str">
        <f t="shared" si="10"/>
        <v>FUERTE</v>
      </c>
      <c r="AJ29" s="59" t="str">
        <f t="shared" si="11"/>
        <v>FUERTE</v>
      </c>
      <c r="AK29" s="43" t="str">
        <f t="shared" si="12"/>
        <v>NO</v>
      </c>
      <c r="AL29" s="59" t="str">
        <f t="shared" si="13"/>
        <v>FUERTE</v>
      </c>
      <c r="AM29" s="43" t="s">
        <v>129</v>
      </c>
      <c r="AN29" s="43" t="s">
        <v>129</v>
      </c>
      <c r="AO29" s="43">
        <f t="shared" si="14"/>
        <v>2</v>
      </c>
      <c r="AP29" s="43" t="str">
        <f t="shared" si="15"/>
        <v>2</v>
      </c>
      <c r="AQ29" s="44" t="s">
        <v>55</v>
      </c>
      <c r="AR29" s="43" t="s">
        <v>142</v>
      </c>
      <c r="AS29" s="43"/>
      <c r="AT29" s="43"/>
      <c r="AU29" s="43"/>
    </row>
    <row r="30" spans="1:47" s="19" customFormat="1" ht="89.25" customHeight="1" x14ac:dyDescent="0.25">
      <c r="A30" s="90"/>
      <c r="B30" s="120"/>
      <c r="C30" s="44" t="s">
        <v>415</v>
      </c>
      <c r="D30" s="44" t="s">
        <v>254</v>
      </c>
      <c r="E30" s="44" t="s">
        <v>301</v>
      </c>
      <c r="F30" s="43" t="s">
        <v>147</v>
      </c>
      <c r="G30" s="43" t="str">
        <f t="shared" si="28"/>
        <v>3</v>
      </c>
      <c r="H30" s="43" t="str">
        <f t="shared" si="29"/>
        <v>MODERADO</v>
      </c>
      <c r="I30" s="43">
        <v>5</v>
      </c>
      <c r="J30" s="43" t="str">
        <f t="shared" si="30"/>
        <v>ALTO</v>
      </c>
      <c r="K30" s="44" t="s">
        <v>302</v>
      </c>
      <c r="L30" s="43" t="s">
        <v>252</v>
      </c>
      <c r="M30" s="44" t="s">
        <v>303</v>
      </c>
      <c r="N30" s="44" t="s">
        <v>304</v>
      </c>
      <c r="O30" s="44" t="s">
        <v>305</v>
      </c>
      <c r="P30" s="43" t="s">
        <v>236</v>
      </c>
      <c r="Q30" s="43" t="s">
        <v>91</v>
      </c>
      <c r="R30" s="43" t="str">
        <f t="shared" si="0"/>
        <v>15</v>
      </c>
      <c r="S30" s="43" t="s">
        <v>93</v>
      </c>
      <c r="T30" s="43" t="str">
        <f t="shared" si="1"/>
        <v>15</v>
      </c>
      <c r="U30" s="43" t="s">
        <v>83</v>
      </c>
      <c r="V30" s="43" t="str">
        <f t="shared" si="2"/>
        <v>15</v>
      </c>
      <c r="W30" s="44" t="s">
        <v>99</v>
      </c>
      <c r="X30" s="43" t="str">
        <f t="shared" si="3"/>
        <v>15</v>
      </c>
      <c r="Y30" s="43" t="s">
        <v>86</v>
      </c>
      <c r="Z30" s="43" t="str">
        <f t="shared" si="4"/>
        <v>15</v>
      </c>
      <c r="AA30" s="44" t="s">
        <v>88</v>
      </c>
      <c r="AB30" s="43" t="str">
        <f t="shared" si="5"/>
        <v>15</v>
      </c>
      <c r="AC30" s="43" t="s">
        <v>90</v>
      </c>
      <c r="AD30" s="43" t="str">
        <f t="shared" si="6"/>
        <v>10</v>
      </c>
      <c r="AE30" s="43">
        <f t="shared" si="7"/>
        <v>100</v>
      </c>
      <c r="AF30" s="43" t="str">
        <f t="shared" si="8"/>
        <v>FUERTE</v>
      </c>
      <c r="AG30" s="43" t="s">
        <v>111</v>
      </c>
      <c r="AH30" s="59" t="str">
        <f t="shared" si="9"/>
        <v>FUERTE</v>
      </c>
      <c r="AI30" s="59" t="str">
        <f t="shared" si="10"/>
        <v>FUERTE</v>
      </c>
      <c r="AJ30" s="59" t="str">
        <f t="shared" si="11"/>
        <v>FUERTE</v>
      </c>
      <c r="AK30" s="43" t="str">
        <f t="shared" si="12"/>
        <v>NO</v>
      </c>
      <c r="AL30" s="59" t="str">
        <f t="shared" si="13"/>
        <v>FUERTE</v>
      </c>
      <c r="AM30" s="43" t="s">
        <v>129</v>
      </c>
      <c r="AN30" s="43" t="s">
        <v>129</v>
      </c>
      <c r="AO30" s="43">
        <f t="shared" si="14"/>
        <v>2</v>
      </c>
      <c r="AP30" s="43" t="str">
        <f t="shared" si="15"/>
        <v>2</v>
      </c>
      <c r="AQ30" s="44" t="s">
        <v>55</v>
      </c>
      <c r="AR30" s="43" t="s">
        <v>142</v>
      </c>
      <c r="AS30" s="43"/>
      <c r="AT30" s="43"/>
      <c r="AU30" s="43"/>
    </row>
    <row r="31" spans="1:47" s="19" customFormat="1" ht="89.25" customHeight="1" x14ac:dyDescent="0.25">
      <c r="A31" s="59">
        <v>12</v>
      </c>
      <c r="B31" s="59" t="s">
        <v>206</v>
      </c>
      <c r="C31" s="44" t="s">
        <v>416</v>
      </c>
      <c r="D31" s="44" t="s">
        <v>306</v>
      </c>
      <c r="E31" s="44" t="s">
        <v>307</v>
      </c>
      <c r="F31" s="43" t="s">
        <v>147</v>
      </c>
      <c r="G31" s="43" t="str">
        <f t="shared" si="28"/>
        <v>3</v>
      </c>
      <c r="H31" s="43" t="str">
        <f t="shared" si="29"/>
        <v>MODERADO</v>
      </c>
      <c r="I31" s="43">
        <v>5</v>
      </c>
      <c r="J31" s="43" t="str">
        <f t="shared" si="30"/>
        <v>ALTO</v>
      </c>
      <c r="K31" s="44" t="s">
        <v>246</v>
      </c>
      <c r="L31" s="43" t="s">
        <v>247</v>
      </c>
      <c r="M31" s="44" t="s">
        <v>308</v>
      </c>
      <c r="N31" s="44" t="s">
        <v>309</v>
      </c>
      <c r="O31" s="44" t="s">
        <v>310</v>
      </c>
      <c r="P31" s="44" t="s">
        <v>248</v>
      </c>
      <c r="Q31" s="43" t="s">
        <v>91</v>
      </c>
      <c r="R31" s="43" t="str">
        <f t="shared" si="0"/>
        <v>15</v>
      </c>
      <c r="S31" s="43" t="s">
        <v>93</v>
      </c>
      <c r="T31" s="43" t="str">
        <f t="shared" si="1"/>
        <v>15</v>
      </c>
      <c r="U31" s="43" t="s">
        <v>83</v>
      </c>
      <c r="V31" s="43" t="str">
        <f t="shared" si="2"/>
        <v>15</v>
      </c>
      <c r="W31" s="44" t="s">
        <v>99</v>
      </c>
      <c r="X31" s="43" t="str">
        <f t="shared" si="3"/>
        <v>15</v>
      </c>
      <c r="Y31" s="43" t="s">
        <v>86</v>
      </c>
      <c r="Z31" s="43" t="str">
        <f t="shared" si="4"/>
        <v>15</v>
      </c>
      <c r="AA31" s="44" t="s">
        <v>88</v>
      </c>
      <c r="AB31" s="43" t="str">
        <f t="shared" si="5"/>
        <v>15</v>
      </c>
      <c r="AC31" s="43" t="s">
        <v>90</v>
      </c>
      <c r="AD31" s="43" t="str">
        <f t="shared" si="6"/>
        <v>10</v>
      </c>
      <c r="AE31" s="43">
        <f t="shared" si="7"/>
        <v>100</v>
      </c>
      <c r="AF31" s="43" t="str">
        <f t="shared" si="8"/>
        <v>FUERTE</v>
      </c>
      <c r="AG31" s="43" t="s">
        <v>111</v>
      </c>
      <c r="AH31" s="59" t="str">
        <f t="shared" si="9"/>
        <v>FUERTE</v>
      </c>
      <c r="AI31" s="59" t="str">
        <f t="shared" si="10"/>
        <v>FUERTE</v>
      </c>
      <c r="AJ31" s="59" t="str">
        <f t="shared" si="11"/>
        <v>FUERTE</v>
      </c>
      <c r="AK31" s="43" t="str">
        <f t="shared" si="12"/>
        <v>NO</v>
      </c>
      <c r="AL31" s="59" t="str">
        <f t="shared" si="13"/>
        <v>FUERTE</v>
      </c>
      <c r="AM31" s="43" t="s">
        <v>129</v>
      </c>
      <c r="AN31" s="43" t="s">
        <v>129</v>
      </c>
      <c r="AO31" s="43">
        <f t="shared" si="14"/>
        <v>2</v>
      </c>
      <c r="AP31" s="43" t="str">
        <f t="shared" si="15"/>
        <v>2</v>
      </c>
      <c r="AQ31" s="44" t="s">
        <v>55</v>
      </c>
      <c r="AR31" s="43" t="s">
        <v>142</v>
      </c>
      <c r="AS31" s="44"/>
      <c r="AT31" s="43"/>
      <c r="AU31" s="43"/>
    </row>
    <row r="32" spans="1:47" s="19" customFormat="1" ht="99" customHeight="1" x14ac:dyDescent="0.25">
      <c r="A32" s="90">
        <v>13</v>
      </c>
      <c r="B32" s="86" t="s">
        <v>458</v>
      </c>
      <c r="C32" s="44" t="s">
        <v>459</v>
      </c>
      <c r="D32" s="44" t="s">
        <v>216</v>
      </c>
      <c r="E32" s="44" t="s">
        <v>311</v>
      </c>
      <c r="F32" s="43" t="s">
        <v>147</v>
      </c>
      <c r="G32" s="43" t="str">
        <f t="shared" si="28"/>
        <v>3</v>
      </c>
      <c r="H32" s="43" t="str">
        <f t="shared" si="29"/>
        <v>MAYOR</v>
      </c>
      <c r="I32" s="43">
        <v>7</v>
      </c>
      <c r="J32" s="43" t="str">
        <f t="shared" si="30"/>
        <v>EXTREMO</v>
      </c>
      <c r="K32" s="44" t="s">
        <v>312</v>
      </c>
      <c r="L32" s="43" t="s">
        <v>263</v>
      </c>
      <c r="M32" s="44" t="s">
        <v>313</v>
      </c>
      <c r="N32" s="43" t="s">
        <v>314</v>
      </c>
      <c r="O32" s="44" t="s">
        <v>315</v>
      </c>
      <c r="P32" s="44" t="s">
        <v>316</v>
      </c>
      <c r="Q32" s="43" t="s">
        <v>91</v>
      </c>
      <c r="R32" s="43" t="str">
        <f t="shared" si="0"/>
        <v>15</v>
      </c>
      <c r="S32" s="43" t="s">
        <v>93</v>
      </c>
      <c r="T32" s="43" t="str">
        <f t="shared" si="1"/>
        <v>15</v>
      </c>
      <c r="U32" s="43" t="s">
        <v>83</v>
      </c>
      <c r="V32" s="43" t="str">
        <f t="shared" si="2"/>
        <v>15</v>
      </c>
      <c r="W32" s="44" t="s">
        <v>99</v>
      </c>
      <c r="X32" s="43" t="str">
        <f t="shared" si="3"/>
        <v>15</v>
      </c>
      <c r="Y32" s="43" t="s">
        <v>86</v>
      </c>
      <c r="Z32" s="43" t="str">
        <f t="shared" si="4"/>
        <v>15</v>
      </c>
      <c r="AA32" s="44" t="s">
        <v>88</v>
      </c>
      <c r="AB32" s="43" t="str">
        <f t="shared" si="5"/>
        <v>15</v>
      </c>
      <c r="AC32" s="43" t="s">
        <v>90</v>
      </c>
      <c r="AD32" s="43" t="str">
        <f t="shared" si="6"/>
        <v>10</v>
      </c>
      <c r="AE32" s="43">
        <f t="shared" si="7"/>
        <v>100</v>
      </c>
      <c r="AF32" s="43" t="str">
        <f t="shared" si="8"/>
        <v>FUERTE</v>
      </c>
      <c r="AG32" s="43" t="s">
        <v>111</v>
      </c>
      <c r="AH32" s="59" t="str">
        <f t="shared" si="9"/>
        <v>FUERTE</v>
      </c>
      <c r="AI32" s="59" t="str">
        <f t="shared" si="10"/>
        <v>FUERTE</v>
      </c>
      <c r="AJ32" s="59" t="str">
        <f t="shared" si="11"/>
        <v>FUERTE</v>
      </c>
      <c r="AK32" s="43" t="str">
        <f t="shared" si="12"/>
        <v>NO</v>
      </c>
      <c r="AL32" s="59" t="str">
        <f t="shared" si="13"/>
        <v>FUERTE</v>
      </c>
      <c r="AM32" s="43" t="s">
        <v>129</v>
      </c>
      <c r="AN32" s="43" t="s">
        <v>129</v>
      </c>
      <c r="AO32" s="43">
        <f t="shared" si="14"/>
        <v>2</v>
      </c>
      <c r="AP32" s="43" t="str">
        <f t="shared" si="15"/>
        <v>2</v>
      </c>
      <c r="AQ32" s="44" t="s">
        <v>151</v>
      </c>
      <c r="AR32" s="43" t="s">
        <v>142</v>
      </c>
      <c r="AS32" s="44" t="s">
        <v>437</v>
      </c>
      <c r="AT32" s="44" t="s">
        <v>477</v>
      </c>
      <c r="AU32" s="62" t="s">
        <v>519</v>
      </c>
    </row>
    <row r="33" spans="1:47" s="19" customFormat="1" ht="152.25" customHeight="1" x14ac:dyDescent="0.25">
      <c r="A33" s="90"/>
      <c r="B33" s="88"/>
      <c r="C33" s="44" t="s">
        <v>460</v>
      </c>
      <c r="D33" s="44" t="s">
        <v>461</v>
      </c>
      <c r="E33" s="44" t="s">
        <v>317</v>
      </c>
      <c r="F33" s="43" t="s">
        <v>147</v>
      </c>
      <c r="G33" s="43" t="str">
        <f t="shared" si="28"/>
        <v>3</v>
      </c>
      <c r="H33" s="43" t="str">
        <f t="shared" si="29"/>
        <v>MAYOR</v>
      </c>
      <c r="I33" s="43">
        <v>9</v>
      </c>
      <c r="J33" s="43" t="str">
        <f t="shared" si="30"/>
        <v>EXTREMO</v>
      </c>
      <c r="K33" s="44" t="s">
        <v>277</v>
      </c>
      <c r="L33" s="43" t="s">
        <v>247</v>
      </c>
      <c r="M33" s="44" t="s">
        <v>318</v>
      </c>
      <c r="N33" s="43" t="s">
        <v>319</v>
      </c>
      <c r="O33" s="44" t="s">
        <v>439</v>
      </c>
      <c r="P33" s="43" t="s">
        <v>278</v>
      </c>
      <c r="Q33" s="43" t="s">
        <v>91</v>
      </c>
      <c r="R33" s="43" t="str">
        <f t="shared" si="0"/>
        <v>15</v>
      </c>
      <c r="S33" s="43" t="s">
        <v>93</v>
      </c>
      <c r="T33" s="43" t="str">
        <f t="shared" si="1"/>
        <v>15</v>
      </c>
      <c r="U33" s="43" t="s">
        <v>83</v>
      </c>
      <c r="V33" s="43" t="str">
        <f t="shared" si="2"/>
        <v>15</v>
      </c>
      <c r="W33" s="44" t="s">
        <v>99</v>
      </c>
      <c r="X33" s="43" t="str">
        <f t="shared" si="3"/>
        <v>15</v>
      </c>
      <c r="Y33" s="43" t="s">
        <v>86</v>
      </c>
      <c r="Z33" s="43" t="str">
        <f t="shared" si="4"/>
        <v>15</v>
      </c>
      <c r="AA33" s="44" t="s">
        <v>88</v>
      </c>
      <c r="AB33" s="43" t="str">
        <f t="shared" si="5"/>
        <v>15</v>
      </c>
      <c r="AC33" s="43" t="s">
        <v>90</v>
      </c>
      <c r="AD33" s="43" t="str">
        <f t="shared" si="6"/>
        <v>10</v>
      </c>
      <c r="AE33" s="43">
        <f t="shared" si="7"/>
        <v>100</v>
      </c>
      <c r="AF33" s="43" t="str">
        <f t="shared" si="8"/>
        <v>FUERTE</v>
      </c>
      <c r="AG33" s="43" t="s">
        <v>111</v>
      </c>
      <c r="AH33" s="59" t="str">
        <f t="shared" si="9"/>
        <v>FUERTE</v>
      </c>
      <c r="AI33" s="59" t="str">
        <f t="shared" si="10"/>
        <v>FUERTE</v>
      </c>
      <c r="AJ33" s="59" t="str">
        <f t="shared" si="11"/>
        <v>FUERTE</v>
      </c>
      <c r="AK33" s="43" t="str">
        <f t="shared" si="12"/>
        <v>NO</v>
      </c>
      <c r="AL33" s="59" t="str">
        <f t="shared" si="13"/>
        <v>FUERTE</v>
      </c>
      <c r="AM33" s="43" t="s">
        <v>129</v>
      </c>
      <c r="AN33" s="43" t="s">
        <v>129</v>
      </c>
      <c r="AO33" s="43">
        <f t="shared" si="14"/>
        <v>2</v>
      </c>
      <c r="AP33" s="43" t="str">
        <f t="shared" si="15"/>
        <v>2</v>
      </c>
      <c r="AQ33" s="44" t="s">
        <v>151</v>
      </c>
      <c r="AR33" s="43" t="s">
        <v>142</v>
      </c>
      <c r="AS33" s="44" t="s">
        <v>438</v>
      </c>
      <c r="AT33" s="44" t="s">
        <v>477</v>
      </c>
      <c r="AU33" s="62" t="s">
        <v>518</v>
      </c>
    </row>
    <row r="34" spans="1:47" s="19" customFormat="1" ht="142.5" customHeight="1" x14ac:dyDescent="0.25">
      <c r="A34" s="59">
        <v>14</v>
      </c>
      <c r="B34" s="77" t="s">
        <v>448</v>
      </c>
      <c r="C34" s="73" t="s">
        <v>473</v>
      </c>
      <c r="D34" s="73" t="s">
        <v>453</v>
      </c>
      <c r="E34" s="73" t="s">
        <v>456</v>
      </c>
      <c r="F34" s="71" t="s">
        <v>147</v>
      </c>
      <c r="G34" s="71" t="str">
        <f t="shared" si="28"/>
        <v>3</v>
      </c>
      <c r="H34" s="71" t="str">
        <f>IF(I34&lt;6,"MODERADO",IF(I34&lt;12,"MAYOR","CATASTROFICO"))</f>
        <v>MAYOR</v>
      </c>
      <c r="I34" s="71">
        <v>7</v>
      </c>
      <c r="J34" s="76" t="str">
        <f t="shared" si="30"/>
        <v>EXTREMO</v>
      </c>
      <c r="K34" s="44" t="s">
        <v>475</v>
      </c>
      <c r="L34" s="71" t="s">
        <v>247</v>
      </c>
      <c r="M34" s="73" t="s">
        <v>452</v>
      </c>
      <c r="N34" s="73" t="s">
        <v>451</v>
      </c>
      <c r="O34" s="73" t="s">
        <v>450</v>
      </c>
      <c r="P34" s="73" t="s">
        <v>266</v>
      </c>
      <c r="Q34" s="43" t="s">
        <v>91</v>
      </c>
      <c r="R34" s="43" t="str">
        <f t="shared" si="0"/>
        <v>15</v>
      </c>
      <c r="S34" s="43" t="s">
        <v>93</v>
      </c>
      <c r="T34" s="43" t="str">
        <f t="shared" si="1"/>
        <v>15</v>
      </c>
      <c r="U34" s="43" t="s">
        <v>83</v>
      </c>
      <c r="V34" s="43" t="str">
        <f t="shared" si="2"/>
        <v>15</v>
      </c>
      <c r="W34" s="44" t="s">
        <v>99</v>
      </c>
      <c r="X34" s="43" t="str">
        <f t="shared" si="3"/>
        <v>15</v>
      </c>
      <c r="Y34" s="43" t="s">
        <v>86</v>
      </c>
      <c r="Z34" s="43" t="str">
        <f t="shared" si="4"/>
        <v>15</v>
      </c>
      <c r="AA34" s="44" t="s">
        <v>88</v>
      </c>
      <c r="AB34" s="43" t="str">
        <f t="shared" si="5"/>
        <v>15</v>
      </c>
      <c r="AC34" s="43" t="s">
        <v>90</v>
      </c>
      <c r="AD34" s="43" t="str">
        <f t="shared" si="6"/>
        <v>10</v>
      </c>
      <c r="AE34" s="43">
        <f t="shared" si="7"/>
        <v>100</v>
      </c>
      <c r="AF34" s="43" t="str">
        <f t="shared" si="8"/>
        <v>FUERTE</v>
      </c>
      <c r="AG34" s="43" t="s">
        <v>111</v>
      </c>
      <c r="AH34" s="59" t="str">
        <f t="shared" si="9"/>
        <v>FUERTE</v>
      </c>
      <c r="AI34" s="59" t="str">
        <f t="shared" si="10"/>
        <v>FUERTE</v>
      </c>
      <c r="AJ34" s="59" t="str">
        <f t="shared" si="11"/>
        <v>FUERTE</v>
      </c>
      <c r="AK34" s="43" t="str">
        <f t="shared" si="12"/>
        <v>NO</v>
      </c>
      <c r="AL34" s="59" t="str">
        <f t="shared" si="13"/>
        <v>FUERTE</v>
      </c>
      <c r="AM34" s="43" t="s">
        <v>129</v>
      </c>
      <c r="AN34" s="43" t="s">
        <v>129</v>
      </c>
      <c r="AO34" s="43">
        <f t="shared" si="14"/>
        <v>2</v>
      </c>
      <c r="AP34" s="76" t="str">
        <f t="shared" si="15"/>
        <v>2</v>
      </c>
      <c r="AQ34" s="72" t="s">
        <v>151</v>
      </c>
      <c r="AR34" s="76" t="s">
        <v>142</v>
      </c>
      <c r="AS34" s="79" t="s">
        <v>474</v>
      </c>
      <c r="AT34" s="81" t="s">
        <v>470</v>
      </c>
      <c r="AU34" s="82" t="s">
        <v>520</v>
      </c>
    </row>
    <row r="35" spans="1:47" s="19" customFormat="1" ht="112.5" customHeight="1" x14ac:dyDescent="0.25">
      <c r="A35" s="59">
        <v>15</v>
      </c>
      <c r="B35" s="42" t="s">
        <v>447</v>
      </c>
      <c r="C35" s="44" t="s">
        <v>457</v>
      </c>
      <c r="D35" s="44" t="s">
        <v>454</v>
      </c>
      <c r="E35" s="44" t="s">
        <v>455</v>
      </c>
      <c r="F35" s="43" t="s">
        <v>147</v>
      </c>
      <c r="G35" s="43" t="str">
        <f t="shared" si="28"/>
        <v>3</v>
      </c>
      <c r="H35" s="43" t="str">
        <f t="shared" si="29"/>
        <v>MODERADO</v>
      </c>
      <c r="I35" s="43">
        <v>4</v>
      </c>
      <c r="J35" s="43" t="str">
        <f t="shared" si="30"/>
        <v>ALTO</v>
      </c>
      <c r="K35" s="44" t="s">
        <v>476</v>
      </c>
      <c r="L35" s="43" t="s">
        <v>263</v>
      </c>
      <c r="M35" s="44" t="s">
        <v>320</v>
      </c>
      <c r="N35" s="44" t="s">
        <v>321</v>
      </c>
      <c r="O35" s="44" t="s">
        <v>322</v>
      </c>
      <c r="P35" s="73" t="s">
        <v>479</v>
      </c>
      <c r="Q35" s="43" t="s">
        <v>91</v>
      </c>
      <c r="R35" s="43" t="str">
        <f t="shared" si="0"/>
        <v>15</v>
      </c>
      <c r="S35" s="43" t="s">
        <v>93</v>
      </c>
      <c r="T35" s="43" t="str">
        <f t="shared" si="1"/>
        <v>15</v>
      </c>
      <c r="U35" s="43" t="s">
        <v>83</v>
      </c>
      <c r="V35" s="43" t="str">
        <f t="shared" si="2"/>
        <v>15</v>
      </c>
      <c r="W35" s="44" t="s">
        <v>100</v>
      </c>
      <c r="X35" s="43" t="str">
        <f t="shared" si="3"/>
        <v>10</v>
      </c>
      <c r="Y35" s="43" t="s">
        <v>86</v>
      </c>
      <c r="Z35" s="43" t="str">
        <f t="shared" si="4"/>
        <v>15</v>
      </c>
      <c r="AA35" s="44" t="s">
        <v>88</v>
      </c>
      <c r="AB35" s="43" t="str">
        <f t="shared" si="5"/>
        <v>15</v>
      </c>
      <c r="AC35" s="43" t="s">
        <v>90</v>
      </c>
      <c r="AD35" s="43" t="str">
        <f t="shared" si="6"/>
        <v>10</v>
      </c>
      <c r="AE35" s="43">
        <f t="shared" si="7"/>
        <v>95</v>
      </c>
      <c r="AF35" s="43" t="str">
        <f t="shared" si="8"/>
        <v>MODERADO</v>
      </c>
      <c r="AG35" s="43" t="s">
        <v>111</v>
      </c>
      <c r="AH35" s="59" t="str">
        <f t="shared" si="9"/>
        <v>MODERADO</v>
      </c>
      <c r="AI35" s="59" t="str">
        <f t="shared" si="10"/>
        <v>FUERTE</v>
      </c>
      <c r="AJ35" s="59" t="str">
        <f t="shared" si="11"/>
        <v>MODERADO</v>
      </c>
      <c r="AK35" s="43" t="str">
        <f t="shared" si="12"/>
        <v>SI</v>
      </c>
      <c r="AL35" s="59" t="str">
        <f t="shared" si="13"/>
        <v>MODERADO</v>
      </c>
      <c r="AM35" s="43" t="s">
        <v>129</v>
      </c>
      <c r="AN35" s="43" t="s">
        <v>129</v>
      </c>
      <c r="AO35" s="43">
        <f t="shared" si="14"/>
        <v>1</v>
      </c>
      <c r="AP35" s="43" t="str">
        <f t="shared" si="15"/>
        <v>1</v>
      </c>
      <c r="AQ35" s="44" t="s">
        <v>55</v>
      </c>
      <c r="AR35" s="43" t="s">
        <v>142</v>
      </c>
      <c r="AS35" s="73"/>
      <c r="AT35" s="73"/>
      <c r="AU35" s="70"/>
    </row>
    <row r="36" spans="1:47" s="19" customFormat="1" ht="89.25" customHeight="1" x14ac:dyDescent="0.25">
      <c r="A36" s="59">
        <v>16</v>
      </c>
      <c r="B36" s="60" t="s">
        <v>446</v>
      </c>
      <c r="C36" s="44" t="s">
        <v>417</v>
      </c>
      <c r="D36" s="44" t="s">
        <v>279</v>
      </c>
      <c r="E36" s="44" t="s">
        <v>323</v>
      </c>
      <c r="F36" s="43" t="s">
        <v>147</v>
      </c>
      <c r="G36" s="43" t="str">
        <f t="shared" si="28"/>
        <v>3</v>
      </c>
      <c r="H36" s="43" t="str">
        <f t="shared" si="29"/>
        <v>MODERADO</v>
      </c>
      <c r="I36" s="43">
        <v>3</v>
      </c>
      <c r="J36" s="43" t="str">
        <f t="shared" si="30"/>
        <v>ALTO</v>
      </c>
      <c r="K36" s="44" t="s">
        <v>281</v>
      </c>
      <c r="L36" s="43" t="s">
        <v>282</v>
      </c>
      <c r="M36" s="44" t="s">
        <v>280</v>
      </c>
      <c r="N36" s="44" t="s">
        <v>324</v>
      </c>
      <c r="O36" s="44" t="s">
        <v>449</v>
      </c>
      <c r="P36" s="44" t="s">
        <v>325</v>
      </c>
      <c r="Q36" s="43" t="s">
        <v>91</v>
      </c>
      <c r="R36" s="43" t="str">
        <f t="shared" si="0"/>
        <v>15</v>
      </c>
      <c r="S36" s="43" t="s">
        <v>93</v>
      </c>
      <c r="T36" s="43" t="str">
        <f t="shared" si="1"/>
        <v>15</v>
      </c>
      <c r="U36" s="43" t="s">
        <v>83</v>
      </c>
      <c r="V36" s="43" t="str">
        <f t="shared" si="2"/>
        <v>15</v>
      </c>
      <c r="W36" s="44" t="s">
        <v>99</v>
      </c>
      <c r="X36" s="43" t="str">
        <f t="shared" si="3"/>
        <v>15</v>
      </c>
      <c r="Y36" s="43" t="s">
        <v>86</v>
      </c>
      <c r="Z36" s="43" t="str">
        <f t="shared" si="4"/>
        <v>15</v>
      </c>
      <c r="AA36" s="44" t="s">
        <v>88</v>
      </c>
      <c r="AB36" s="43" t="str">
        <f t="shared" si="5"/>
        <v>15</v>
      </c>
      <c r="AC36" s="43" t="s">
        <v>90</v>
      </c>
      <c r="AD36" s="43" t="str">
        <f t="shared" si="6"/>
        <v>10</v>
      </c>
      <c r="AE36" s="43">
        <f t="shared" si="7"/>
        <v>100</v>
      </c>
      <c r="AF36" s="43" t="str">
        <f t="shared" si="8"/>
        <v>FUERTE</v>
      </c>
      <c r="AG36" s="43" t="s">
        <v>111</v>
      </c>
      <c r="AH36" s="59" t="str">
        <f t="shared" si="9"/>
        <v>FUERTE</v>
      </c>
      <c r="AI36" s="59" t="str">
        <f t="shared" si="10"/>
        <v>FUERTE</v>
      </c>
      <c r="AJ36" s="59" t="str">
        <f t="shared" si="11"/>
        <v>FUERTE</v>
      </c>
      <c r="AK36" s="43" t="str">
        <f t="shared" si="12"/>
        <v>NO</v>
      </c>
      <c r="AL36" s="59" t="str">
        <f t="shared" si="13"/>
        <v>FUERTE</v>
      </c>
      <c r="AM36" s="43" t="s">
        <v>129</v>
      </c>
      <c r="AN36" s="43" t="s">
        <v>129</v>
      </c>
      <c r="AO36" s="43">
        <f t="shared" si="14"/>
        <v>2</v>
      </c>
      <c r="AP36" s="43" t="str">
        <f t="shared" si="15"/>
        <v>2</v>
      </c>
      <c r="AQ36" s="44" t="s">
        <v>55</v>
      </c>
      <c r="AR36" s="43" t="s">
        <v>142</v>
      </c>
      <c r="AS36" s="43"/>
      <c r="AT36" s="43"/>
      <c r="AU36" s="43"/>
    </row>
    <row r="41" spans="1:47" ht="15" x14ac:dyDescent="0.2">
      <c r="C41" s="122" t="s">
        <v>422</v>
      </c>
      <c r="D41" s="122"/>
      <c r="E41" s="122"/>
      <c r="F41" s="122"/>
      <c r="G41" s="122"/>
      <c r="H41" s="122"/>
      <c r="I41" s="122"/>
      <c r="J41" s="122"/>
      <c r="K41" s="122"/>
      <c r="L41" s="122"/>
    </row>
    <row r="42" spans="1:47" x14ac:dyDescent="0.2">
      <c r="C42" s="123" t="s">
        <v>154</v>
      </c>
      <c r="D42" s="123" t="s">
        <v>423</v>
      </c>
      <c r="E42" s="123"/>
      <c r="F42" s="123"/>
      <c r="G42" s="123"/>
      <c r="H42" s="123"/>
      <c r="I42" s="123"/>
      <c r="J42" s="123"/>
      <c r="K42" s="123"/>
      <c r="L42" s="123"/>
    </row>
    <row r="43" spans="1:47" x14ac:dyDescent="0.2">
      <c r="C43" s="123"/>
      <c r="D43" s="123"/>
      <c r="E43" s="123"/>
      <c r="F43" s="123"/>
      <c r="G43" s="123"/>
      <c r="H43" s="123"/>
      <c r="I43" s="123"/>
      <c r="J43" s="123"/>
      <c r="K43" s="123"/>
      <c r="L43" s="123"/>
    </row>
    <row r="44" spans="1:47" ht="25.5" customHeight="1" x14ac:dyDescent="0.2">
      <c r="C44" s="69">
        <v>44590</v>
      </c>
      <c r="D44" s="124" t="s">
        <v>424</v>
      </c>
      <c r="E44" s="124"/>
      <c r="F44" s="124"/>
      <c r="G44" s="124"/>
      <c r="H44" s="124"/>
      <c r="I44" s="124"/>
      <c r="J44" s="124"/>
      <c r="K44" s="124"/>
      <c r="L44" s="124"/>
    </row>
    <row r="45" spans="1:47" ht="36" customHeight="1" x14ac:dyDescent="0.2">
      <c r="C45" s="69">
        <v>44957</v>
      </c>
      <c r="D45" s="121" t="s">
        <v>480</v>
      </c>
      <c r="E45" s="121"/>
      <c r="F45" s="121"/>
      <c r="G45" s="121"/>
      <c r="H45" s="121"/>
      <c r="I45" s="121"/>
      <c r="J45" s="121"/>
      <c r="K45" s="121"/>
      <c r="L45" s="121"/>
    </row>
    <row r="46" spans="1:47" ht="13.9" customHeight="1" x14ac:dyDescent="0.2">
      <c r="C46" s="69">
        <v>45322</v>
      </c>
      <c r="D46" s="121" t="s">
        <v>471</v>
      </c>
      <c r="E46" s="121"/>
      <c r="F46" s="121"/>
      <c r="G46" s="121"/>
      <c r="H46" s="121"/>
      <c r="I46" s="121"/>
      <c r="J46" s="121"/>
      <c r="K46" s="121"/>
      <c r="L46" s="121"/>
    </row>
    <row r="47" spans="1:47" ht="14.25" x14ac:dyDescent="0.2">
      <c r="C47" s="69">
        <v>45688</v>
      </c>
      <c r="D47" s="121" t="s">
        <v>472</v>
      </c>
      <c r="E47" s="121"/>
      <c r="F47" s="121"/>
      <c r="G47" s="121"/>
      <c r="H47" s="121"/>
      <c r="I47" s="121"/>
      <c r="J47" s="121"/>
      <c r="K47" s="121"/>
      <c r="L47" s="121"/>
    </row>
    <row r="48" spans="1:47" ht="25.5" customHeight="1" x14ac:dyDescent="0.2">
      <c r="C48" s="69">
        <v>46051</v>
      </c>
      <c r="D48" s="121" t="s">
        <v>522</v>
      </c>
      <c r="E48" s="121"/>
      <c r="F48" s="121"/>
      <c r="G48" s="121"/>
      <c r="H48" s="121"/>
      <c r="I48" s="121"/>
      <c r="J48" s="121"/>
      <c r="K48" s="121"/>
      <c r="L48" s="121"/>
    </row>
    <row r="51" spans="1:47" x14ac:dyDescent="0.2">
      <c r="A51" s="83" t="s">
        <v>425</v>
      </c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83"/>
      <c r="AC51" s="83"/>
      <c r="AD51" s="83"/>
      <c r="AE51" s="83"/>
      <c r="AF51" s="83"/>
      <c r="AG51" s="83"/>
      <c r="AH51" s="83"/>
      <c r="AI51" s="83"/>
      <c r="AJ51" s="83"/>
      <c r="AK51" s="83"/>
      <c r="AL51" s="83"/>
      <c r="AM51" s="83"/>
      <c r="AN51" s="83"/>
      <c r="AO51" s="83"/>
      <c r="AP51" s="83"/>
      <c r="AQ51" s="83"/>
      <c r="AR51" s="83"/>
      <c r="AS51" s="83"/>
      <c r="AT51" s="83"/>
      <c r="AU51" s="83"/>
    </row>
  </sheetData>
  <sheetProtection formatCells="0" formatColumns="0" formatRows="0" insertColumns="0" insertRows="0" insertHyperlinks="0" deleteColumns="0" deleteRows="0" sort="0" autoFilter="0" pivotTables="0"/>
  <mergeCells count="48">
    <mergeCell ref="D48:L48"/>
    <mergeCell ref="D46:L46"/>
    <mergeCell ref="D47:L47"/>
    <mergeCell ref="C41:L41"/>
    <mergeCell ref="C42:C43"/>
    <mergeCell ref="D42:L43"/>
    <mergeCell ref="D44:L44"/>
    <mergeCell ref="D45:L45"/>
    <mergeCell ref="A19:A21"/>
    <mergeCell ref="B12:B13"/>
    <mergeCell ref="B32:B33"/>
    <mergeCell ref="A32:A33"/>
    <mergeCell ref="B23:B26"/>
    <mergeCell ref="A23:A26"/>
    <mergeCell ref="B27:B28"/>
    <mergeCell ref="A27:A28"/>
    <mergeCell ref="A29:A30"/>
    <mergeCell ref="B29:B30"/>
    <mergeCell ref="F5:J5"/>
    <mergeCell ref="K5:P6"/>
    <mergeCell ref="Q5:AG5"/>
    <mergeCell ref="A15:A16"/>
    <mergeCell ref="A17:A18"/>
    <mergeCell ref="A4:B4"/>
    <mergeCell ref="A1:B3"/>
    <mergeCell ref="AT1:AU1"/>
    <mergeCell ref="AT2:AU2"/>
    <mergeCell ref="AT3:AU3"/>
    <mergeCell ref="Q4:AU4"/>
    <mergeCell ref="C3:AS3"/>
    <mergeCell ref="C1:AS2"/>
    <mergeCell ref="C4:P4"/>
    <mergeCell ref="A51:AU51"/>
    <mergeCell ref="AQ5:AQ7"/>
    <mergeCell ref="B8:B10"/>
    <mergeCell ref="AE6:AF6"/>
    <mergeCell ref="A12:A13"/>
    <mergeCell ref="B15:B16"/>
    <mergeCell ref="A8:A10"/>
    <mergeCell ref="AS5:AU6"/>
    <mergeCell ref="AH5:AK6"/>
    <mergeCell ref="AL5:AP6"/>
    <mergeCell ref="B19:B21"/>
    <mergeCell ref="B17:B18"/>
    <mergeCell ref="AR5:AR7"/>
    <mergeCell ref="A5:E6"/>
    <mergeCell ref="Q6:AD6"/>
    <mergeCell ref="F6:J6"/>
  </mergeCells>
  <conditionalFormatting sqref="J8:J36">
    <cfRule type="containsText" dxfId="6" priority="1" operator="containsText" text="EXTREMO">
      <formula>NOT(ISERROR(SEARCH("EXTREMO",J8)))</formula>
    </cfRule>
    <cfRule type="containsText" dxfId="5" priority="2" operator="containsText" text="ALTO">
      <formula>NOT(ISERROR(SEARCH("ALTO",J8)))</formula>
    </cfRule>
    <cfRule type="containsText" dxfId="4" priority="3" operator="containsText" text="MODERADO">
      <formula>NOT(ISERROR(SEARCH("MODERADO",J8)))</formula>
    </cfRule>
  </conditionalFormatting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" operator="containsText" id="{6B3D2102-5FEC-422E-916D-DFF8BFED4690}">
            <xm:f>NOT(ISERROR(SEARCH(DATOS!$C$12,AQ8)))</xm:f>
            <xm:f>DATOS!$C$12</xm:f>
            <x14:dxf>
              <fill>
                <patternFill>
                  <bgColor rgb="FF00B050"/>
                </patternFill>
              </fill>
            </x14:dxf>
          </x14:cfRule>
          <x14:cfRule type="containsText" priority="5" operator="containsText" id="{A71E0418-E74C-4488-8234-AFF07B4767C9}">
            <xm:f>NOT(ISERROR(SEARCH(DATOS!$C$11,AQ8)))</xm:f>
            <xm:f>DATOS!$C$11</xm:f>
            <x14:dxf>
              <fill>
                <patternFill>
                  <bgColor rgb="FFFFFF00"/>
                </patternFill>
              </fill>
            </x14:dxf>
          </x14:cfRule>
          <x14:cfRule type="containsText" priority="6" operator="containsText" id="{29A7EF96-0195-4289-8490-2B432DFCDE9F}">
            <xm:f>NOT(ISERROR(SEARCH(DATOS!$C$10,AQ8)))</xm:f>
            <xm:f>DATOS!$C$10</xm:f>
            <x14:dxf>
              <fill>
                <patternFill>
                  <bgColor rgb="FFF76409"/>
                </patternFill>
              </fill>
            </x14:dxf>
          </x14:cfRule>
          <x14:cfRule type="containsText" priority="7" operator="containsText" id="{8340AE7B-16E8-4B37-8605-A493A19A07D3}">
            <xm:f>NOT(ISERROR(SEARCH(DATOS!$C$9,AQ8)))</xm:f>
            <xm:f>DATOS!$C$9</xm:f>
            <x14:dxf>
              <fill>
                <patternFill>
                  <bgColor rgb="FFFF0000"/>
                </patternFill>
              </fill>
            </x14:dxf>
          </x14:cfRule>
          <xm:sqref>AQ8:AQ36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00000000-0002-0000-0000-000000000000}">
          <x14:formula1>
            <xm:f>DATOS!$B$9:$B$14</xm:f>
          </x14:formula1>
          <xm:sqref>F8:F36</xm:sqref>
        </x14:dataValidation>
        <x14:dataValidation type="list" allowBlank="1" showInputMessage="1" showErrorMessage="1" xr:uid="{00000000-0002-0000-0000-000001000000}">
          <x14:formula1>
            <xm:f>DATOS!$B$3:$B$5</xm:f>
          </x14:formula1>
          <xm:sqref>Q8:Q36</xm:sqref>
        </x14:dataValidation>
        <x14:dataValidation type="list" allowBlank="1" showInputMessage="1" showErrorMessage="1" xr:uid="{00000000-0002-0000-0000-000002000000}">
          <x14:formula1>
            <xm:f>DATOS!$B$6:$B$8</xm:f>
          </x14:formula1>
          <xm:sqref>S8:S36</xm:sqref>
        </x14:dataValidation>
        <x14:dataValidation type="list" allowBlank="1" showInputMessage="1" showErrorMessage="1" xr:uid="{00000000-0002-0000-0000-000003000000}">
          <x14:formula1>
            <xm:f>DATOS!$C$3:$C$5</xm:f>
          </x14:formula1>
          <xm:sqref>U8:U36</xm:sqref>
        </x14:dataValidation>
        <x14:dataValidation type="list" allowBlank="1" showInputMessage="1" showErrorMessage="1" xr:uid="{00000000-0002-0000-0000-000004000000}">
          <x14:formula1>
            <xm:f>DATOS!$D$3:$D$6</xm:f>
          </x14:formula1>
          <xm:sqref>W8:W36</xm:sqref>
        </x14:dataValidation>
        <x14:dataValidation type="list" allowBlank="1" showInputMessage="1" showErrorMessage="1" xr:uid="{00000000-0002-0000-0000-000005000000}">
          <x14:formula1>
            <xm:f>DATOS!$E$3:$E$5</xm:f>
          </x14:formula1>
          <xm:sqref>Y8:Y36</xm:sqref>
        </x14:dataValidation>
        <x14:dataValidation type="list" allowBlank="1" showInputMessage="1" showErrorMessage="1" xr:uid="{00000000-0002-0000-0000-000006000000}">
          <x14:formula1>
            <xm:f>DATOS!$F$3:$F$4</xm:f>
          </x14:formula1>
          <xm:sqref>AA8:AA36</xm:sqref>
        </x14:dataValidation>
        <x14:dataValidation type="list" allowBlank="1" showInputMessage="1" showErrorMessage="1" xr:uid="{00000000-0002-0000-0000-000007000000}">
          <x14:formula1>
            <xm:f>DATOS!$G$3:$G$6</xm:f>
          </x14:formula1>
          <xm:sqref>AC8:AC36</xm:sqref>
        </x14:dataValidation>
        <x14:dataValidation type="list" allowBlank="1" showInputMessage="1" showErrorMessage="1" xr:uid="{00000000-0002-0000-0000-000008000000}">
          <x14:formula1>
            <xm:f>DATOS!$H$2:$H$5</xm:f>
          </x14:formula1>
          <xm:sqref>AG8:AG36</xm:sqref>
        </x14:dataValidation>
        <x14:dataValidation type="list" allowBlank="1" showInputMessage="1" showErrorMessage="1" xr:uid="{00000000-0002-0000-0000-000009000000}">
          <x14:formula1>
            <xm:f>DATOS!$I$2:$I$5</xm:f>
          </x14:formula1>
          <xm:sqref>AM8:AN36</xm:sqref>
        </x14:dataValidation>
        <x14:dataValidation type="list" allowBlank="1" showInputMessage="1" showErrorMessage="1" xr:uid="{00000000-0002-0000-0000-00000A000000}">
          <x14:formula1>
            <xm:f>DATOS!$J$3:$J$6</xm:f>
          </x14:formula1>
          <xm:sqref>AR8:AR36</xm:sqref>
        </x14:dataValidation>
        <x14:dataValidation type="list" allowBlank="1" showInputMessage="1" showErrorMessage="1" xr:uid="{00000000-0002-0000-0000-00000B000000}">
          <x14:formula1>
            <xm:f>DATOS!$C$9:$C$13</xm:f>
          </x14:formula1>
          <xm:sqref>AQ8:AQ36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13"/>
  <sheetViews>
    <sheetView workbookViewId="0">
      <selection activeCell="C13" sqref="C13"/>
    </sheetView>
  </sheetViews>
  <sheetFormatPr baseColWidth="10" defaultRowHeight="15" x14ac:dyDescent="0.25"/>
  <cols>
    <col min="2" max="2" width="16.28515625" customWidth="1"/>
    <col min="3" max="3" width="13.7109375" bestFit="1" customWidth="1"/>
  </cols>
  <sheetData>
    <row r="2" spans="2:10" x14ac:dyDescent="0.25">
      <c r="B2" t="s">
        <v>79</v>
      </c>
      <c r="C2" t="s">
        <v>80</v>
      </c>
      <c r="D2" t="s">
        <v>81</v>
      </c>
      <c r="E2" t="s">
        <v>101</v>
      </c>
      <c r="F2" t="s">
        <v>102</v>
      </c>
      <c r="G2" t="s">
        <v>104</v>
      </c>
      <c r="H2" t="s">
        <v>111</v>
      </c>
      <c r="I2" t="s">
        <v>129</v>
      </c>
      <c r="J2" t="s">
        <v>141</v>
      </c>
    </row>
    <row r="3" spans="2:10" x14ac:dyDescent="0.25">
      <c r="B3" t="s">
        <v>91</v>
      </c>
      <c r="C3" t="s">
        <v>83</v>
      </c>
      <c r="D3" t="s">
        <v>99</v>
      </c>
      <c r="E3" t="s">
        <v>86</v>
      </c>
      <c r="F3" t="s">
        <v>88</v>
      </c>
      <c r="G3" t="s">
        <v>90</v>
      </c>
      <c r="H3" t="s">
        <v>55</v>
      </c>
      <c r="I3" t="s">
        <v>130</v>
      </c>
      <c r="J3" t="s">
        <v>142</v>
      </c>
    </row>
    <row r="4" spans="2:10" x14ac:dyDescent="0.25">
      <c r="B4" t="s">
        <v>92</v>
      </c>
      <c r="C4" t="s">
        <v>84</v>
      </c>
      <c r="D4" t="s">
        <v>100</v>
      </c>
      <c r="E4" t="s">
        <v>87</v>
      </c>
      <c r="F4" t="s">
        <v>89</v>
      </c>
      <c r="G4" t="s">
        <v>105</v>
      </c>
      <c r="H4" t="s">
        <v>139</v>
      </c>
      <c r="I4" t="s">
        <v>131</v>
      </c>
      <c r="J4" t="s">
        <v>143</v>
      </c>
    </row>
    <row r="5" spans="2:10" x14ac:dyDescent="0.25">
      <c r="D5" t="s">
        <v>85</v>
      </c>
      <c r="G5" t="s">
        <v>106</v>
      </c>
      <c r="J5" t="s">
        <v>144</v>
      </c>
    </row>
    <row r="6" spans="2:10" x14ac:dyDescent="0.25">
      <c r="B6" t="s">
        <v>93</v>
      </c>
    </row>
    <row r="7" spans="2:10" x14ac:dyDescent="0.25">
      <c r="B7" t="s">
        <v>94</v>
      </c>
    </row>
    <row r="9" spans="2:10" x14ac:dyDescent="0.25">
      <c r="B9" s="3" t="s">
        <v>145</v>
      </c>
      <c r="C9" t="s">
        <v>150</v>
      </c>
    </row>
    <row r="10" spans="2:10" x14ac:dyDescent="0.25">
      <c r="B10" s="3" t="s">
        <v>146</v>
      </c>
      <c r="C10" t="s">
        <v>151</v>
      </c>
    </row>
    <row r="11" spans="2:10" x14ac:dyDescent="0.25">
      <c r="B11" s="3" t="s">
        <v>147</v>
      </c>
      <c r="C11" t="s">
        <v>55</v>
      </c>
    </row>
    <row r="12" spans="2:10" x14ac:dyDescent="0.25">
      <c r="B12" s="3" t="s">
        <v>148</v>
      </c>
      <c r="C12" t="s">
        <v>152</v>
      </c>
    </row>
    <row r="13" spans="2:10" x14ac:dyDescent="0.25">
      <c r="B13" s="3" t="s">
        <v>149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Q43"/>
  <sheetViews>
    <sheetView showGridLines="0" topLeftCell="A7" workbookViewId="0">
      <selection activeCell="B11" sqref="B11:E16"/>
    </sheetView>
  </sheetViews>
  <sheetFormatPr baseColWidth="10" defaultColWidth="11.42578125" defaultRowHeight="15" x14ac:dyDescent="0.25"/>
  <cols>
    <col min="1" max="1" width="6" style="1" customWidth="1"/>
    <col min="2" max="2" width="18.42578125" style="1" customWidth="1"/>
    <col min="3" max="3" width="43.28515625" style="1" customWidth="1"/>
    <col min="4" max="4" width="36.85546875" style="1" customWidth="1"/>
    <col min="5" max="5" width="31.5703125" style="1" customWidth="1"/>
    <col min="6" max="6" width="27.140625" style="1" customWidth="1"/>
    <col min="7" max="7" width="6" style="2" customWidth="1"/>
    <col min="8" max="8" width="40.5703125" style="2" customWidth="1"/>
    <col min="9" max="9" width="44" style="2" customWidth="1"/>
    <col min="10" max="11" width="7.140625" style="2" customWidth="1"/>
    <col min="12" max="12" width="11.42578125" style="1"/>
    <col min="13" max="13" width="22.28515625" style="1" customWidth="1"/>
    <col min="14" max="14" width="26.7109375" style="1" customWidth="1"/>
    <col min="15" max="15" width="34.5703125" style="1" bestFit="1" customWidth="1"/>
    <col min="16" max="16" width="24.28515625" style="1" customWidth="1"/>
    <col min="17" max="17" width="8.28515625" style="1" customWidth="1"/>
    <col min="18" max="16384" width="11.42578125" style="1"/>
  </cols>
  <sheetData>
    <row r="2" spans="2:17" ht="15.75" x14ac:dyDescent="0.25">
      <c r="B2" s="126" t="s">
        <v>27</v>
      </c>
      <c r="C2" s="126"/>
      <c r="D2" s="126"/>
      <c r="E2" s="126"/>
      <c r="G2" s="126" t="s">
        <v>28</v>
      </c>
      <c r="H2" s="126"/>
      <c r="I2" s="126"/>
      <c r="J2" s="126"/>
      <c r="K2" s="126"/>
      <c r="M2" s="126" t="s">
        <v>119</v>
      </c>
      <c r="N2" s="126"/>
      <c r="O2" s="126"/>
      <c r="P2" s="126"/>
      <c r="Q2" s="126"/>
    </row>
    <row r="3" spans="2:17" s="7" customFormat="1" ht="60" customHeight="1" x14ac:dyDescent="0.25">
      <c r="B3" s="46" t="s">
        <v>8</v>
      </c>
      <c r="C3" s="46" t="s">
        <v>9</v>
      </c>
      <c r="D3" s="46" t="s">
        <v>10</v>
      </c>
      <c r="E3" s="46" t="s">
        <v>11</v>
      </c>
      <c r="G3" s="144" t="s">
        <v>29</v>
      </c>
      <c r="H3" s="144" t="s">
        <v>33</v>
      </c>
      <c r="I3" s="144"/>
      <c r="J3" s="144" t="s">
        <v>30</v>
      </c>
      <c r="K3" s="144"/>
      <c r="M3" s="3" t="s">
        <v>169</v>
      </c>
      <c r="N3" s="3" t="s">
        <v>168</v>
      </c>
      <c r="O3" s="3" t="s">
        <v>167</v>
      </c>
      <c r="P3" s="125" t="s">
        <v>170</v>
      </c>
      <c r="Q3" s="125"/>
    </row>
    <row r="4" spans="2:17" s="5" customFormat="1" ht="31.5" customHeight="1" x14ac:dyDescent="0.25">
      <c r="B4" s="3">
        <v>5</v>
      </c>
      <c r="C4" s="3" t="s">
        <v>12</v>
      </c>
      <c r="D4" s="4" t="s">
        <v>17</v>
      </c>
      <c r="E4" s="4" t="s">
        <v>22</v>
      </c>
      <c r="G4" s="144"/>
      <c r="H4" s="144"/>
      <c r="I4" s="144"/>
      <c r="J4" s="6" t="s">
        <v>31</v>
      </c>
      <c r="K4" s="6" t="s">
        <v>32</v>
      </c>
      <c r="M4" s="125" t="s">
        <v>171</v>
      </c>
      <c r="N4" s="50" t="s">
        <v>172</v>
      </c>
      <c r="O4" s="3" t="s">
        <v>175</v>
      </c>
      <c r="P4" s="125" t="s">
        <v>32</v>
      </c>
      <c r="Q4" s="125"/>
    </row>
    <row r="5" spans="2:17" s="5" customFormat="1" ht="31.5" customHeight="1" x14ac:dyDescent="0.25">
      <c r="B5" s="3">
        <v>4</v>
      </c>
      <c r="C5" s="3" t="s">
        <v>13</v>
      </c>
      <c r="D5" s="4" t="s">
        <v>18</v>
      </c>
      <c r="E5" s="4" t="s">
        <v>23</v>
      </c>
      <c r="G5" s="3">
        <v>1</v>
      </c>
      <c r="H5" s="125" t="s">
        <v>34</v>
      </c>
      <c r="I5" s="125"/>
      <c r="J5" s="3"/>
      <c r="K5" s="3"/>
      <c r="M5" s="125"/>
      <c r="N5" s="50" t="s">
        <v>173</v>
      </c>
      <c r="O5" s="3" t="s">
        <v>176</v>
      </c>
      <c r="P5" s="125" t="s">
        <v>178</v>
      </c>
      <c r="Q5" s="125"/>
    </row>
    <row r="6" spans="2:17" s="5" customFormat="1" ht="31.5" customHeight="1" x14ac:dyDescent="0.25">
      <c r="B6" s="3">
        <v>3</v>
      </c>
      <c r="C6" s="3" t="s">
        <v>14</v>
      </c>
      <c r="D6" s="4" t="s">
        <v>19</v>
      </c>
      <c r="E6" s="4" t="s">
        <v>24</v>
      </c>
      <c r="G6" s="3">
        <v>2</v>
      </c>
      <c r="H6" s="125" t="s">
        <v>35</v>
      </c>
      <c r="I6" s="125"/>
      <c r="J6" s="3"/>
      <c r="K6" s="3"/>
      <c r="M6" s="125"/>
      <c r="N6" s="50" t="s">
        <v>174</v>
      </c>
      <c r="O6" s="3" t="s">
        <v>177</v>
      </c>
      <c r="P6" s="125" t="s">
        <v>178</v>
      </c>
      <c r="Q6" s="125"/>
    </row>
    <row r="7" spans="2:17" s="5" customFormat="1" ht="31.5" customHeight="1" x14ac:dyDescent="0.25">
      <c r="B7" s="3">
        <v>2</v>
      </c>
      <c r="C7" s="3" t="s">
        <v>15</v>
      </c>
      <c r="D7" s="4" t="s">
        <v>20</v>
      </c>
      <c r="E7" s="4" t="s">
        <v>25</v>
      </c>
      <c r="G7" s="3">
        <v>3</v>
      </c>
      <c r="H7" s="125" t="s">
        <v>36</v>
      </c>
      <c r="I7" s="125"/>
      <c r="J7" s="3"/>
      <c r="K7" s="3"/>
      <c r="M7" s="125" t="s">
        <v>179</v>
      </c>
      <c r="N7" s="50" t="s">
        <v>172</v>
      </c>
      <c r="O7" s="3" t="s">
        <v>180</v>
      </c>
      <c r="P7" s="125" t="s">
        <v>178</v>
      </c>
      <c r="Q7" s="125"/>
    </row>
    <row r="8" spans="2:17" s="5" customFormat="1" ht="44.25" customHeight="1" x14ac:dyDescent="0.25">
      <c r="B8" s="3">
        <v>1</v>
      </c>
      <c r="C8" s="3" t="s">
        <v>16</v>
      </c>
      <c r="D8" s="4" t="s">
        <v>21</v>
      </c>
      <c r="E8" s="4" t="s">
        <v>26</v>
      </c>
      <c r="G8" s="3">
        <v>4</v>
      </c>
      <c r="H8" s="125" t="s">
        <v>37</v>
      </c>
      <c r="I8" s="125"/>
      <c r="J8" s="3"/>
      <c r="K8" s="3"/>
      <c r="M8" s="125"/>
      <c r="N8" s="50" t="s">
        <v>173</v>
      </c>
      <c r="O8" s="3" t="s">
        <v>181</v>
      </c>
      <c r="P8" s="125" t="s">
        <v>178</v>
      </c>
      <c r="Q8" s="125"/>
    </row>
    <row r="9" spans="2:17" s="7" customFormat="1" x14ac:dyDescent="0.25">
      <c r="G9" s="8">
        <v>5</v>
      </c>
      <c r="H9" s="125" t="s">
        <v>38</v>
      </c>
      <c r="I9" s="125"/>
      <c r="J9" s="8"/>
      <c r="K9" s="8"/>
      <c r="M9" s="125"/>
      <c r="N9" s="53" t="s">
        <v>174</v>
      </c>
      <c r="O9" s="8" t="s">
        <v>182</v>
      </c>
      <c r="P9" s="125" t="s">
        <v>178</v>
      </c>
      <c r="Q9" s="125"/>
    </row>
    <row r="10" spans="2:17" x14ac:dyDescent="0.25">
      <c r="G10" s="9">
        <v>6</v>
      </c>
      <c r="H10" s="125" t="s">
        <v>39</v>
      </c>
      <c r="I10" s="125"/>
      <c r="J10" s="9"/>
      <c r="K10" s="9"/>
      <c r="M10" s="125" t="s">
        <v>183</v>
      </c>
      <c r="N10" s="51" t="s">
        <v>172</v>
      </c>
      <c r="O10" s="9" t="s">
        <v>184</v>
      </c>
      <c r="P10" s="125" t="s">
        <v>178</v>
      </c>
      <c r="Q10" s="125"/>
    </row>
    <row r="11" spans="2:17" ht="15.75" x14ac:dyDescent="0.25">
      <c r="B11" s="126" t="s">
        <v>115</v>
      </c>
      <c r="C11" s="126"/>
      <c r="D11" s="126"/>
      <c r="E11" s="126"/>
      <c r="G11" s="9">
        <v>7</v>
      </c>
      <c r="H11" s="125" t="s">
        <v>40</v>
      </c>
      <c r="I11" s="125"/>
      <c r="J11" s="9"/>
      <c r="K11" s="9"/>
      <c r="M11" s="125"/>
      <c r="N11" s="51" t="s">
        <v>173</v>
      </c>
      <c r="O11" s="9" t="s">
        <v>185</v>
      </c>
      <c r="P11" s="125" t="s">
        <v>178</v>
      </c>
      <c r="Q11" s="125"/>
    </row>
    <row r="12" spans="2:17" s="7" customFormat="1" ht="27.75" customHeight="1" x14ac:dyDescent="0.25">
      <c r="B12" s="149" t="s">
        <v>113</v>
      </c>
      <c r="C12" s="150"/>
      <c r="D12" s="149" t="s">
        <v>114</v>
      </c>
      <c r="E12" s="150"/>
      <c r="G12" s="8">
        <v>8</v>
      </c>
      <c r="H12" s="125" t="s">
        <v>41</v>
      </c>
      <c r="I12" s="125"/>
      <c r="J12" s="8"/>
      <c r="K12" s="8"/>
      <c r="M12" s="125"/>
      <c r="N12" s="53" t="s">
        <v>174</v>
      </c>
      <c r="O12" s="8" t="s">
        <v>186</v>
      </c>
      <c r="P12" s="125" t="s">
        <v>178</v>
      </c>
      <c r="Q12" s="125"/>
    </row>
    <row r="13" spans="2:17" x14ac:dyDescent="0.25">
      <c r="B13" s="151" t="s">
        <v>111</v>
      </c>
      <c r="C13" s="152"/>
      <c r="D13" s="146" t="s">
        <v>116</v>
      </c>
      <c r="E13" s="147"/>
      <c r="G13" s="9">
        <v>9</v>
      </c>
      <c r="H13" s="125" t="s">
        <v>42</v>
      </c>
      <c r="I13" s="125"/>
      <c r="J13" s="9"/>
      <c r="K13" s="9"/>
    </row>
    <row r="14" spans="2:17" x14ac:dyDescent="0.25">
      <c r="B14" s="125" t="s">
        <v>55</v>
      </c>
      <c r="C14" s="125"/>
      <c r="D14" s="148" t="s">
        <v>117</v>
      </c>
      <c r="E14" s="148"/>
      <c r="G14" s="9">
        <v>10</v>
      </c>
      <c r="H14" s="125" t="s">
        <v>43</v>
      </c>
      <c r="I14" s="125"/>
      <c r="J14" s="9"/>
      <c r="K14" s="9"/>
    </row>
    <row r="15" spans="2:17" x14ac:dyDescent="0.25">
      <c r="B15" s="125" t="s">
        <v>112</v>
      </c>
      <c r="C15" s="125"/>
      <c r="D15" s="148" t="s">
        <v>118</v>
      </c>
      <c r="E15" s="148"/>
      <c r="G15" s="9">
        <v>11</v>
      </c>
      <c r="H15" s="125" t="s">
        <v>44</v>
      </c>
      <c r="I15" s="125"/>
      <c r="J15" s="9"/>
      <c r="K15" s="9"/>
    </row>
    <row r="16" spans="2:17" x14ac:dyDescent="0.25">
      <c r="B16" s="21"/>
      <c r="C16" s="21"/>
      <c r="D16" s="22"/>
      <c r="E16" s="22"/>
      <c r="G16" s="9">
        <v>12</v>
      </c>
      <c r="H16" s="125" t="s">
        <v>45</v>
      </c>
      <c r="I16" s="125"/>
      <c r="J16" s="9"/>
      <c r="K16" s="9"/>
    </row>
    <row r="17" spans="2:11" s="7" customFormat="1" ht="42.75" x14ac:dyDescent="0.25">
      <c r="B17" s="54" t="s">
        <v>162</v>
      </c>
      <c r="C17" s="54" t="s">
        <v>163</v>
      </c>
      <c r="D17" s="22"/>
      <c r="E17" s="22"/>
      <c r="G17" s="8">
        <v>13</v>
      </c>
      <c r="H17" s="125" t="s">
        <v>233</v>
      </c>
      <c r="I17" s="125"/>
      <c r="J17" s="8"/>
      <c r="K17" s="8"/>
    </row>
    <row r="18" spans="2:11" x14ac:dyDescent="0.25">
      <c r="B18" s="52" t="s">
        <v>111</v>
      </c>
      <c r="C18" s="51" t="s">
        <v>165</v>
      </c>
      <c r="G18" s="9">
        <v>14</v>
      </c>
      <c r="H18" s="125" t="s">
        <v>46</v>
      </c>
      <c r="I18" s="125"/>
      <c r="J18" s="9"/>
      <c r="K18" s="9"/>
    </row>
    <row r="19" spans="2:11" x14ac:dyDescent="0.25">
      <c r="B19" s="52" t="s">
        <v>55</v>
      </c>
      <c r="C19" s="51" t="s">
        <v>164</v>
      </c>
      <c r="G19" s="9">
        <v>15</v>
      </c>
      <c r="H19" s="125" t="s">
        <v>47</v>
      </c>
      <c r="I19" s="125"/>
      <c r="J19" s="9"/>
      <c r="K19" s="9"/>
    </row>
    <row r="20" spans="2:11" x14ac:dyDescent="0.25">
      <c r="B20" s="52" t="s">
        <v>112</v>
      </c>
      <c r="C20" s="51" t="s">
        <v>166</v>
      </c>
      <c r="G20" s="9">
        <v>16</v>
      </c>
      <c r="H20" s="125" t="s">
        <v>48</v>
      </c>
      <c r="I20" s="125"/>
      <c r="J20" s="9"/>
      <c r="K20" s="9"/>
    </row>
    <row r="21" spans="2:11" x14ac:dyDescent="0.25">
      <c r="G21" s="9">
        <v>17</v>
      </c>
      <c r="H21" s="125" t="s">
        <v>49</v>
      </c>
      <c r="I21" s="125"/>
      <c r="J21" s="9"/>
      <c r="K21" s="9"/>
    </row>
    <row r="22" spans="2:11" x14ac:dyDescent="0.25">
      <c r="G22" s="9">
        <v>18</v>
      </c>
      <c r="H22" s="125" t="s">
        <v>50</v>
      </c>
      <c r="I22" s="125"/>
      <c r="J22" s="9"/>
      <c r="K22" s="9"/>
    </row>
    <row r="23" spans="2:11" x14ac:dyDescent="0.25">
      <c r="G23" s="9">
        <v>19</v>
      </c>
      <c r="H23" s="125" t="s">
        <v>51</v>
      </c>
      <c r="I23" s="125"/>
      <c r="J23" s="9"/>
      <c r="K23" s="9"/>
    </row>
    <row r="24" spans="2:11" x14ac:dyDescent="0.25">
      <c r="G24" s="135" t="s">
        <v>52</v>
      </c>
      <c r="H24" s="136"/>
      <c r="I24" s="137"/>
      <c r="J24" s="129">
        <f>+COUNTIF(J5:J23,"X")</f>
        <v>0</v>
      </c>
      <c r="K24" s="130"/>
    </row>
    <row r="25" spans="2:11" x14ac:dyDescent="0.25">
      <c r="G25" s="138" t="s">
        <v>53</v>
      </c>
      <c r="H25" s="139"/>
      <c r="I25" s="140"/>
      <c r="J25" s="131"/>
      <c r="K25" s="132"/>
    </row>
    <row r="26" spans="2:11" x14ac:dyDescent="0.25">
      <c r="G26" s="141" t="s">
        <v>54</v>
      </c>
      <c r="H26" s="142"/>
      <c r="I26" s="143"/>
      <c r="J26" s="133"/>
      <c r="K26" s="134"/>
    </row>
    <row r="27" spans="2:11" x14ac:dyDescent="0.25">
      <c r="G27" s="127" t="s">
        <v>55</v>
      </c>
      <c r="H27" s="127"/>
      <c r="I27" s="128" t="s">
        <v>58</v>
      </c>
      <c r="J27" s="128"/>
      <c r="K27" s="128"/>
    </row>
    <row r="28" spans="2:11" x14ac:dyDescent="0.25">
      <c r="G28" s="127" t="s">
        <v>56</v>
      </c>
      <c r="H28" s="127"/>
      <c r="I28" s="128" t="s">
        <v>59</v>
      </c>
      <c r="J28" s="128"/>
      <c r="K28" s="128"/>
    </row>
    <row r="29" spans="2:11" x14ac:dyDescent="0.25">
      <c r="G29" s="127" t="s">
        <v>57</v>
      </c>
      <c r="H29" s="127"/>
      <c r="I29" s="128" t="s">
        <v>60</v>
      </c>
      <c r="J29" s="128"/>
      <c r="K29" s="128"/>
    </row>
    <row r="31" spans="2:11" x14ac:dyDescent="0.25">
      <c r="B31" s="145" t="s">
        <v>136</v>
      </c>
      <c r="C31" s="145"/>
      <c r="D31" s="145"/>
      <c r="E31" s="145"/>
      <c r="F31" s="145"/>
      <c r="H31" s="16" t="s">
        <v>55</v>
      </c>
    </row>
    <row r="32" spans="2:11" s="5" customFormat="1" ht="57" x14ac:dyDescent="0.25">
      <c r="B32" s="24" t="s">
        <v>132</v>
      </c>
      <c r="C32" s="24" t="s">
        <v>125</v>
      </c>
      <c r="D32" s="24" t="s">
        <v>133</v>
      </c>
      <c r="E32" s="24" t="s">
        <v>134</v>
      </c>
      <c r="F32" s="24" t="s">
        <v>135</v>
      </c>
      <c r="G32" s="21"/>
      <c r="H32" s="23" t="s">
        <v>56</v>
      </c>
      <c r="I32" s="21"/>
      <c r="J32" s="21"/>
      <c r="K32" s="21"/>
    </row>
    <row r="33" spans="2:11" x14ac:dyDescent="0.25">
      <c r="B33" s="9" t="s">
        <v>111</v>
      </c>
      <c r="C33" s="9" t="s">
        <v>129</v>
      </c>
      <c r="D33" s="9" t="s">
        <v>129</v>
      </c>
      <c r="E33" s="9">
        <v>2</v>
      </c>
      <c r="F33" s="9">
        <v>2</v>
      </c>
      <c r="H33" s="16" t="s">
        <v>64</v>
      </c>
    </row>
    <row r="34" spans="2:11" x14ac:dyDescent="0.25">
      <c r="B34" s="9" t="s">
        <v>111</v>
      </c>
      <c r="C34" s="9" t="s">
        <v>129</v>
      </c>
      <c r="D34" s="9" t="s">
        <v>130</v>
      </c>
      <c r="E34" s="9">
        <v>2</v>
      </c>
      <c r="F34" s="9">
        <v>1</v>
      </c>
    </row>
    <row r="35" spans="2:11" x14ac:dyDescent="0.25">
      <c r="B35" s="9" t="s">
        <v>111</v>
      </c>
      <c r="C35" s="9" t="s">
        <v>129</v>
      </c>
      <c r="D35" s="9" t="s">
        <v>131</v>
      </c>
      <c r="E35" s="9">
        <v>2</v>
      </c>
      <c r="F35" s="9">
        <v>0</v>
      </c>
    </row>
    <row r="36" spans="2:11" x14ac:dyDescent="0.25">
      <c r="B36" s="9" t="s">
        <v>111</v>
      </c>
      <c r="C36" s="9" t="s">
        <v>131</v>
      </c>
      <c r="D36" s="9" t="s">
        <v>129</v>
      </c>
      <c r="E36" s="9">
        <v>0</v>
      </c>
      <c r="F36" s="9">
        <v>2</v>
      </c>
    </row>
    <row r="37" spans="2:11" x14ac:dyDescent="0.25">
      <c r="B37" s="9" t="s">
        <v>55</v>
      </c>
      <c r="C37" s="9" t="s">
        <v>129</v>
      </c>
      <c r="D37" s="9" t="s">
        <v>129</v>
      </c>
      <c r="E37" s="9">
        <v>1</v>
      </c>
      <c r="F37" s="9">
        <v>1</v>
      </c>
    </row>
    <row r="38" spans="2:11" x14ac:dyDescent="0.25">
      <c r="B38" s="9" t="s">
        <v>55</v>
      </c>
      <c r="C38" s="9" t="s">
        <v>129</v>
      </c>
      <c r="D38" s="9" t="s">
        <v>130</v>
      </c>
      <c r="E38" s="9">
        <v>1</v>
      </c>
      <c r="F38" s="9">
        <v>0</v>
      </c>
    </row>
    <row r="39" spans="2:11" x14ac:dyDescent="0.25">
      <c r="B39" s="9" t="s">
        <v>55</v>
      </c>
      <c r="C39" s="9" t="s">
        <v>129</v>
      </c>
      <c r="D39" s="9" t="s">
        <v>131</v>
      </c>
      <c r="E39" s="9">
        <v>1</v>
      </c>
      <c r="F39" s="9">
        <v>0</v>
      </c>
    </row>
    <row r="40" spans="2:11" x14ac:dyDescent="0.25">
      <c r="B40" s="9" t="s">
        <v>55</v>
      </c>
      <c r="C40" s="9" t="s">
        <v>131</v>
      </c>
      <c r="D40" s="9" t="s">
        <v>129</v>
      </c>
      <c r="E40" s="9">
        <v>0</v>
      </c>
      <c r="F40" s="9">
        <v>1</v>
      </c>
    </row>
    <row r="43" spans="2:11" s="7" customFormat="1" x14ac:dyDescent="0.25">
      <c r="G43" s="47"/>
      <c r="H43" s="47"/>
      <c r="I43" s="47"/>
      <c r="J43" s="47"/>
      <c r="K43" s="47"/>
    </row>
  </sheetData>
  <mergeCells count="58">
    <mergeCell ref="P10:Q10"/>
    <mergeCell ref="P11:Q11"/>
    <mergeCell ref="P12:Q12"/>
    <mergeCell ref="M10:M12"/>
    <mergeCell ref="B31:F31"/>
    <mergeCell ref="B14:C14"/>
    <mergeCell ref="B15:C15"/>
    <mergeCell ref="D13:E13"/>
    <mergeCell ref="D14:E14"/>
    <mergeCell ref="D15:E15"/>
    <mergeCell ref="B11:E11"/>
    <mergeCell ref="B12:C12"/>
    <mergeCell ref="D12:E12"/>
    <mergeCell ref="B13:C13"/>
    <mergeCell ref="H19:I19"/>
    <mergeCell ref="H13:I13"/>
    <mergeCell ref="H5:I5"/>
    <mergeCell ref="H6:I6"/>
    <mergeCell ref="H7:I7"/>
    <mergeCell ref="B2:E2"/>
    <mergeCell ref="J3:K3"/>
    <mergeCell ref="G2:K2"/>
    <mergeCell ref="H3:I4"/>
    <mergeCell ref="G3:G4"/>
    <mergeCell ref="H8:I8"/>
    <mergeCell ref="H9:I9"/>
    <mergeCell ref="H10:I10"/>
    <mergeCell ref="H11:I11"/>
    <mergeCell ref="H12:I12"/>
    <mergeCell ref="H14:I14"/>
    <mergeCell ref="H15:I15"/>
    <mergeCell ref="H16:I16"/>
    <mergeCell ref="H17:I17"/>
    <mergeCell ref="H18:I18"/>
    <mergeCell ref="J24:K26"/>
    <mergeCell ref="H20:I20"/>
    <mergeCell ref="H21:I21"/>
    <mergeCell ref="H22:I22"/>
    <mergeCell ref="H23:I23"/>
    <mergeCell ref="G24:I24"/>
    <mergeCell ref="G25:I25"/>
    <mergeCell ref="G26:I26"/>
    <mergeCell ref="G28:H28"/>
    <mergeCell ref="G27:H27"/>
    <mergeCell ref="G29:H29"/>
    <mergeCell ref="I27:K27"/>
    <mergeCell ref="I28:K28"/>
    <mergeCell ref="I29:K29"/>
    <mergeCell ref="P7:Q7"/>
    <mergeCell ref="P8:Q8"/>
    <mergeCell ref="P9:Q9"/>
    <mergeCell ref="M7:M9"/>
    <mergeCell ref="M2:Q2"/>
    <mergeCell ref="P3:Q3"/>
    <mergeCell ref="M4:M6"/>
    <mergeCell ref="P4:Q4"/>
    <mergeCell ref="P5:Q5"/>
    <mergeCell ref="P6:Q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N16"/>
  <sheetViews>
    <sheetView showGridLines="0" zoomScale="80" zoomScaleNormal="80" workbookViewId="0">
      <selection activeCell="I4" sqref="I4"/>
    </sheetView>
  </sheetViews>
  <sheetFormatPr baseColWidth="10" defaultColWidth="11.42578125" defaultRowHeight="15" x14ac:dyDescent="0.25"/>
  <cols>
    <col min="1" max="2" width="11.42578125" style="1"/>
    <col min="3" max="3" width="10.5703125" style="1" customWidth="1"/>
    <col min="4" max="4" width="2.42578125" style="1" customWidth="1"/>
    <col min="5" max="5" width="14.140625" style="1" customWidth="1"/>
    <col min="6" max="9" width="13.42578125" style="1" customWidth="1"/>
    <col min="10" max="12" width="6.140625" style="1" customWidth="1"/>
    <col min="13" max="13" width="9.85546875" style="1" customWidth="1"/>
    <col min="14" max="14" width="10.42578125" style="1" customWidth="1"/>
    <col min="15" max="16384" width="11.42578125" style="1"/>
  </cols>
  <sheetData>
    <row r="2" spans="2:14" ht="54.75" customHeight="1" x14ac:dyDescent="0.25">
      <c r="B2" s="153" t="s">
        <v>72</v>
      </c>
      <c r="C2" s="10" t="s">
        <v>12</v>
      </c>
      <c r="E2" s="11"/>
      <c r="F2" s="11"/>
      <c r="G2" s="12"/>
      <c r="H2" s="12"/>
      <c r="I2" s="12"/>
      <c r="M2" s="12"/>
      <c r="N2" s="8" t="s">
        <v>74</v>
      </c>
    </row>
    <row r="3" spans="2:14" ht="54.75" customHeight="1" x14ac:dyDescent="0.25">
      <c r="B3" s="153"/>
      <c r="C3" s="10" t="s">
        <v>13</v>
      </c>
      <c r="E3" s="13"/>
      <c r="F3" s="11"/>
      <c r="G3" s="11"/>
      <c r="H3" s="12"/>
      <c r="I3" s="49"/>
      <c r="M3" s="11"/>
      <c r="N3" s="8" t="s">
        <v>75</v>
      </c>
    </row>
    <row r="4" spans="2:14" ht="54.75" customHeight="1" x14ac:dyDescent="0.25">
      <c r="B4" s="153"/>
      <c r="C4" s="10" t="s">
        <v>14</v>
      </c>
      <c r="E4" s="14"/>
      <c r="F4" s="13"/>
      <c r="G4" s="63"/>
      <c r="H4" s="49"/>
      <c r="I4" s="49"/>
      <c r="M4" s="13"/>
      <c r="N4" s="8" t="s">
        <v>69</v>
      </c>
    </row>
    <row r="5" spans="2:14" ht="54.75" customHeight="1" x14ac:dyDescent="0.25">
      <c r="B5" s="153"/>
      <c r="C5" s="10" t="s">
        <v>15</v>
      </c>
      <c r="E5" s="14"/>
      <c r="F5" s="14"/>
      <c r="G5" s="64"/>
      <c r="H5" s="63"/>
      <c r="I5" s="12"/>
      <c r="M5" s="14"/>
      <c r="N5" s="8" t="s">
        <v>76</v>
      </c>
    </row>
    <row r="6" spans="2:14" ht="54.75" customHeight="1" x14ac:dyDescent="0.25">
      <c r="B6" s="153"/>
      <c r="C6" s="10" t="s">
        <v>66</v>
      </c>
      <c r="E6" s="14"/>
      <c r="F6" s="14"/>
      <c r="G6" s="64"/>
      <c r="H6" s="63"/>
      <c r="I6" s="49"/>
    </row>
    <row r="7" spans="2:14" ht="13.5" customHeight="1" x14ac:dyDescent="0.25">
      <c r="C7" s="10"/>
      <c r="E7" s="15"/>
      <c r="F7" s="15"/>
      <c r="G7" s="15"/>
      <c r="H7" s="15"/>
      <c r="I7" s="15"/>
    </row>
    <row r="8" spans="2:14" ht="15" customHeight="1" x14ac:dyDescent="0.25">
      <c r="E8" s="156" t="s">
        <v>67</v>
      </c>
      <c r="F8" s="154" t="s">
        <v>68</v>
      </c>
      <c r="G8" s="154" t="s">
        <v>69</v>
      </c>
      <c r="H8" s="154" t="s">
        <v>70</v>
      </c>
      <c r="I8" s="154" t="s">
        <v>71</v>
      </c>
    </row>
    <row r="9" spans="2:14" ht="15" customHeight="1" x14ac:dyDescent="0.25">
      <c r="E9" s="156"/>
      <c r="F9" s="154"/>
      <c r="G9" s="154"/>
      <c r="H9" s="154"/>
      <c r="I9" s="154"/>
    </row>
    <row r="10" spans="2:14" ht="39" customHeight="1" x14ac:dyDescent="0.25">
      <c r="E10" s="154" t="s">
        <v>73</v>
      </c>
      <c r="F10" s="155"/>
      <c r="G10" s="155"/>
      <c r="H10" s="155"/>
      <c r="I10" s="155"/>
    </row>
    <row r="11" spans="2:14" ht="26.25" customHeight="1" x14ac:dyDescent="0.25"/>
    <row r="12" spans="2:14" ht="26.25" customHeight="1" x14ac:dyDescent="0.25"/>
    <row r="13" spans="2:14" ht="26.25" customHeight="1" x14ac:dyDescent="0.25"/>
    <row r="14" spans="2:14" ht="26.25" customHeight="1" x14ac:dyDescent="0.25"/>
    <row r="15" spans="2:14" ht="26.25" customHeight="1" x14ac:dyDescent="0.25"/>
    <row r="16" spans="2:14" ht="26.25" customHeight="1" x14ac:dyDescent="0.25"/>
  </sheetData>
  <mergeCells count="7">
    <mergeCell ref="B2:B6"/>
    <mergeCell ref="E10:I10"/>
    <mergeCell ref="E8:E9"/>
    <mergeCell ref="F8:F9"/>
    <mergeCell ref="G8:G9"/>
    <mergeCell ref="H8:H9"/>
    <mergeCell ref="I8:I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B34"/>
  <sheetViews>
    <sheetView view="pageBreakPreview" topLeftCell="A31" zoomScale="120" zoomScaleNormal="100" zoomScaleSheetLayoutView="120" workbookViewId="0">
      <selection activeCell="A34" sqref="A34"/>
    </sheetView>
  </sheetViews>
  <sheetFormatPr baseColWidth="10" defaultRowHeight="15" x14ac:dyDescent="0.25"/>
  <cols>
    <col min="1" max="1" width="58.5703125" style="57" customWidth="1"/>
    <col min="2" max="2" width="60" customWidth="1"/>
  </cols>
  <sheetData>
    <row r="3" spans="1:2" ht="45" x14ac:dyDescent="0.25">
      <c r="A3" s="157" t="s">
        <v>187</v>
      </c>
      <c r="B3" s="55" t="s">
        <v>188</v>
      </c>
    </row>
    <row r="4" spans="1:2" ht="45" x14ac:dyDescent="0.25">
      <c r="A4" s="158"/>
      <c r="B4" s="55" t="s">
        <v>399</v>
      </c>
    </row>
    <row r="5" spans="1:2" ht="45" x14ac:dyDescent="0.25">
      <c r="A5" s="159"/>
      <c r="B5" s="55" t="s">
        <v>400</v>
      </c>
    </row>
    <row r="6" spans="1:2" ht="60" x14ac:dyDescent="0.25">
      <c r="A6" s="58" t="s">
        <v>190</v>
      </c>
      <c r="B6" s="55" t="s">
        <v>191</v>
      </c>
    </row>
    <row r="7" spans="1:2" ht="45" x14ac:dyDescent="0.25">
      <c r="A7" s="157" t="s">
        <v>192</v>
      </c>
      <c r="B7" s="65" t="s">
        <v>268</v>
      </c>
    </row>
    <row r="8" spans="1:2" ht="38.25" customHeight="1" x14ac:dyDescent="0.25">
      <c r="A8" s="159"/>
      <c r="B8" s="55" t="s">
        <v>193</v>
      </c>
    </row>
    <row r="9" spans="1:2" ht="75" x14ac:dyDescent="0.25">
      <c r="A9" s="160" t="s">
        <v>194</v>
      </c>
      <c r="B9" s="55" t="s">
        <v>243</v>
      </c>
    </row>
    <row r="10" spans="1:2" ht="60" x14ac:dyDescent="0.25">
      <c r="A10" s="160"/>
      <c r="B10" s="55" t="s">
        <v>195</v>
      </c>
    </row>
    <row r="11" spans="1:2" ht="90" x14ac:dyDescent="0.25">
      <c r="A11" s="157" t="s">
        <v>196</v>
      </c>
      <c r="B11" s="55" t="s">
        <v>231</v>
      </c>
    </row>
    <row r="12" spans="1:2" ht="53.25" customHeight="1" x14ac:dyDescent="0.25">
      <c r="A12" s="159"/>
      <c r="B12" s="55" t="s">
        <v>232</v>
      </c>
    </row>
    <row r="13" spans="1:2" ht="78.75" customHeight="1" x14ac:dyDescent="0.25">
      <c r="A13" s="157" t="s">
        <v>197</v>
      </c>
      <c r="B13" s="55" t="s">
        <v>289</v>
      </c>
    </row>
    <row r="14" spans="1:2" ht="66.75" customHeight="1" x14ac:dyDescent="0.25">
      <c r="A14" s="159"/>
      <c r="B14" s="55" t="s">
        <v>291</v>
      </c>
    </row>
    <row r="15" spans="1:2" ht="45" x14ac:dyDescent="0.25">
      <c r="A15" s="157" t="s">
        <v>198</v>
      </c>
      <c r="B15" s="56" t="s">
        <v>283</v>
      </c>
    </row>
    <row r="16" spans="1:2" ht="45" x14ac:dyDescent="0.25">
      <c r="A16" s="158"/>
      <c r="B16" s="56" t="s">
        <v>287</v>
      </c>
    </row>
    <row r="17" spans="1:2" ht="60" x14ac:dyDescent="0.25">
      <c r="A17" s="158"/>
      <c r="B17" s="55" t="s">
        <v>286</v>
      </c>
    </row>
    <row r="18" spans="1:2" ht="60" x14ac:dyDescent="0.25">
      <c r="A18" s="58" t="s">
        <v>199</v>
      </c>
      <c r="B18" s="55" t="s">
        <v>272</v>
      </c>
    </row>
    <row r="19" spans="1:2" ht="90" x14ac:dyDescent="0.25">
      <c r="A19" s="58" t="s">
        <v>196</v>
      </c>
      <c r="B19" s="55" t="s">
        <v>200</v>
      </c>
    </row>
    <row r="20" spans="1:2" ht="75" x14ac:dyDescent="0.25">
      <c r="A20" s="160" t="s">
        <v>201</v>
      </c>
      <c r="B20" s="55" t="s">
        <v>202</v>
      </c>
    </row>
    <row r="21" spans="1:2" ht="84" customHeight="1" x14ac:dyDescent="0.25">
      <c r="A21" s="160"/>
      <c r="B21" s="55" t="s">
        <v>255</v>
      </c>
    </row>
    <row r="22" spans="1:2" ht="60" x14ac:dyDescent="0.25">
      <c r="A22" s="160"/>
      <c r="B22" s="65" t="s">
        <v>257</v>
      </c>
    </row>
    <row r="23" spans="1:2" ht="45" x14ac:dyDescent="0.25">
      <c r="A23" s="160"/>
      <c r="B23" s="55" t="s">
        <v>189</v>
      </c>
    </row>
    <row r="24" spans="1:2" ht="45" x14ac:dyDescent="0.25">
      <c r="A24" s="160" t="s">
        <v>203</v>
      </c>
      <c r="B24" s="55" t="s">
        <v>379</v>
      </c>
    </row>
    <row r="25" spans="1:2" ht="45" x14ac:dyDescent="0.25">
      <c r="A25" s="160"/>
      <c r="B25" s="55" t="s">
        <v>384</v>
      </c>
    </row>
    <row r="26" spans="1:2" ht="117.75" customHeight="1" x14ac:dyDescent="0.25">
      <c r="A26" s="160" t="s">
        <v>204</v>
      </c>
      <c r="B26" s="55" t="s">
        <v>249</v>
      </c>
    </row>
    <row r="27" spans="1:2" ht="45" x14ac:dyDescent="0.25">
      <c r="A27" s="160"/>
      <c r="B27" s="65" t="s">
        <v>189</v>
      </c>
    </row>
    <row r="28" spans="1:2" ht="75" x14ac:dyDescent="0.25">
      <c r="A28" s="160"/>
      <c r="B28" s="55" t="s">
        <v>205</v>
      </c>
    </row>
    <row r="29" spans="1:2" ht="75" x14ac:dyDescent="0.25">
      <c r="A29" s="58" t="s">
        <v>206</v>
      </c>
      <c r="B29" s="55" t="s">
        <v>245</v>
      </c>
    </row>
    <row r="30" spans="1:2" ht="60" x14ac:dyDescent="0.25">
      <c r="A30" s="160" t="s">
        <v>207</v>
      </c>
      <c r="B30" s="55" t="s">
        <v>276</v>
      </c>
    </row>
    <row r="31" spans="1:2" ht="75" x14ac:dyDescent="0.25">
      <c r="A31" s="160"/>
      <c r="B31" s="55" t="s">
        <v>208</v>
      </c>
    </row>
    <row r="32" spans="1:2" ht="60" x14ac:dyDescent="0.25">
      <c r="A32" s="58" t="s">
        <v>209</v>
      </c>
      <c r="B32" s="55" t="s">
        <v>265</v>
      </c>
    </row>
    <row r="33" spans="1:2" ht="75" x14ac:dyDescent="0.25">
      <c r="A33" s="67" t="s">
        <v>210</v>
      </c>
      <c r="B33" s="55" t="s">
        <v>267</v>
      </c>
    </row>
    <row r="34" spans="1:2" ht="45" x14ac:dyDescent="0.25">
      <c r="A34" s="58" t="s">
        <v>211</v>
      </c>
      <c r="B34" s="68" t="s">
        <v>212</v>
      </c>
    </row>
  </sheetData>
  <mergeCells count="10">
    <mergeCell ref="A3:A5"/>
    <mergeCell ref="A7:A8"/>
    <mergeCell ref="A26:A28"/>
    <mergeCell ref="A30:A31"/>
    <mergeCell ref="A9:A10"/>
    <mergeCell ref="A15:A17"/>
    <mergeCell ref="A20:A23"/>
    <mergeCell ref="A24:A25"/>
    <mergeCell ref="A11:A12"/>
    <mergeCell ref="A13:A14"/>
  </mergeCells>
  <pageMargins left="0.70866141732283472" right="0.70866141732283472" top="0.74803149606299213" bottom="0.74803149606299213" header="0.31496062992125984" footer="0.31496062992125984"/>
  <pageSetup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MATRIZ</vt:lpstr>
      <vt:lpstr>DATOS</vt:lpstr>
      <vt:lpstr>TABLAS</vt:lpstr>
      <vt:lpstr>MAPA DE CALOR</vt:lpstr>
      <vt:lpstr>BANCO DE RIESGOS</vt:lpstr>
      <vt:lpstr>'BANCO DE RIESGOS'!Área_de_impresión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</dc:creator>
  <cp:lastModifiedBy>Luz Andrea Quiroga A.</cp:lastModifiedBy>
  <dcterms:created xsi:type="dcterms:W3CDTF">2021-10-13T14:28:17Z</dcterms:created>
  <dcterms:modified xsi:type="dcterms:W3CDTF">2026-01-29T20:20:21Z</dcterms:modified>
</cp:coreProperties>
</file>